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7235" windowHeight="115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ags_visit_naest">Sheet1!$A$14</definedName>
    <definedName name="LVT">Sheet1!$C$9</definedName>
    <definedName name="NVT">Sheet1!$C$10</definedName>
    <definedName name="Verdb_raun">Sheet1!$C$14</definedName>
    <definedName name="verdbspa">Sheet1!$C$13</definedName>
  </definedNames>
  <calcPr calcId="145621"/>
</workbook>
</file>

<file path=xl/calcChain.xml><?xml version="1.0" encoding="utf-8"?>
<calcChain xmlns="http://schemas.openxmlformats.org/spreadsheetml/2006/main">
  <c r="C64" i="1" l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56" i="1"/>
  <c r="C57" i="1" s="1"/>
  <c r="C58" i="1" s="1"/>
  <c r="C59" i="1" s="1"/>
  <c r="C60" i="1" s="1"/>
  <c r="C61" i="1" s="1"/>
  <c r="C62" i="1" s="1"/>
  <c r="C63" i="1" s="1"/>
  <c r="B55" i="1"/>
  <c r="C52" i="1"/>
  <c r="C49" i="1"/>
  <c r="C48" i="1"/>
  <c r="C17" i="1"/>
  <c r="C18" i="1" s="1"/>
  <c r="C19" i="1" s="1"/>
  <c r="C20" i="1" s="1"/>
  <c r="C21" i="1" s="1"/>
  <c r="A17" i="1"/>
  <c r="N17" i="1" s="1"/>
  <c r="A16" i="1"/>
  <c r="C14" i="1"/>
  <c r="C53" i="1" s="1"/>
  <c r="A14" i="1"/>
  <c r="C13" i="1"/>
  <c r="A55" i="1" s="1"/>
  <c r="C10" i="1"/>
  <c r="C9" i="1"/>
  <c r="L4" i="1"/>
  <c r="J4" i="1"/>
  <c r="D4" i="1"/>
  <c r="J3" i="1"/>
  <c r="F3" i="1"/>
  <c r="L2" i="1"/>
  <c r="I1" i="1"/>
  <c r="H1" i="1"/>
  <c r="C22" i="1" l="1"/>
  <c r="C23" i="1" s="1"/>
  <c r="C24" i="1" s="1"/>
  <c r="C25" i="1" s="1"/>
  <c r="A21" i="1"/>
  <c r="G16" i="1"/>
  <c r="F17" i="1"/>
  <c r="N55" i="1"/>
  <c r="K16" i="1"/>
  <c r="J17" i="1"/>
  <c r="F21" i="1"/>
  <c r="J21" i="1"/>
  <c r="M55" i="1"/>
  <c r="L55" i="1"/>
  <c r="K55" i="1"/>
  <c r="N21" i="1"/>
  <c r="A82" i="1"/>
  <c r="K82" i="1" s="1"/>
  <c r="A78" i="1"/>
  <c r="N78" i="1" s="1"/>
  <c r="A74" i="1"/>
  <c r="N74" i="1" s="1"/>
  <c r="A70" i="1"/>
  <c r="K70" i="1" s="1"/>
  <c r="A66" i="1"/>
  <c r="N66" i="1" s="1"/>
  <c r="A62" i="1"/>
  <c r="M62" i="1" s="1"/>
  <c r="A58" i="1"/>
  <c r="N58" i="1" s="1"/>
  <c r="A81" i="1"/>
  <c r="N81" i="1" s="1"/>
  <c r="A77" i="1"/>
  <c r="N77" i="1" s="1"/>
  <c r="A73" i="1"/>
  <c r="N73" i="1" s="1"/>
  <c r="A69" i="1"/>
  <c r="N69" i="1" s="1"/>
  <c r="A80" i="1"/>
  <c r="K80" i="1" s="1"/>
  <c r="A76" i="1"/>
  <c r="K76" i="1" s="1"/>
  <c r="A72" i="1"/>
  <c r="M72" i="1" s="1"/>
  <c r="A68" i="1"/>
  <c r="M68" i="1" s="1"/>
  <c r="A64" i="1"/>
  <c r="M64" i="1" s="1"/>
  <c r="A60" i="1"/>
  <c r="K60" i="1" s="1"/>
  <c r="A75" i="1"/>
  <c r="M75" i="1" s="1"/>
  <c r="A59" i="1"/>
  <c r="D59" i="1" s="1"/>
  <c r="A71" i="1"/>
  <c r="M71" i="1" s="1"/>
  <c r="A65" i="1"/>
  <c r="N65" i="1" s="1"/>
  <c r="A67" i="1"/>
  <c r="M67" i="1" s="1"/>
  <c r="A63" i="1"/>
  <c r="M63" i="1" s="1"/>
  <c r="A57" i="1"/>
  <c r="L57" i="1" s="1"/>
  <c r="A56" i="1"/>
  <c r="M56" i="1" s="1"/>
  <c r="D16" i="1"/>
  <c r="H16" i="1"/>
  <c r="L16" i="1"/>
  <c r="G17" i="1"/>
  <c r="K17" i="1"/>
  <c r="A18" i="1"/>
  <c r="M18" i="1" s="1"/>
  <c r="F18" i="1"/>
  <c r="J18" i="1"/>
  <c r="N18" i="1"/>
  <c r="G21" i="1"/>
  <c r="K21" i="1"/>
  <c r="A22" i="1"/>
  <c r="E22" i="1" s="1"/>
  <c r="F22" i="1"/>
  <c r="J22" i="1"/>
  <c r="N22" i="1"/>
  <c r="F57" i="1"/>
  <c r="E62" i="1"/>
  <c r="A79" i="1"/>
  <c r="M79" i="1" s="1"/>
  <c r="J82" i="1"/>
  <c r="F82" i="1"/>
  <c r="G81" i="1"/>
  <c r="H80" i="1"/>
  <c r="D80" i="1"/>
  <c r="E79" i="1"/>
  <c r="J78" i="1"/>
  <c r="F78" i="1"/>
  <c r="G77" i="1"/>
  <c r="H76" i="1"/>
  <c r="D76" i="1"/>
  <c r="I75" i="1"/>
  <c r="E75" i="1"/>
  <c r="J74" i="1"/>
  <c r="F74" i="1"/>
  <c r="G73" i="1"/>
  <c r="H72" i="1"/>
  <c r="D72" i="1"/>
  <c r="I71" i="1"/>
  <c r="E71" i="1"/>
  <c r="J70" i="1"/>
  <c r="F70" i="1"/>
  <c r="G69" i="1"/>
  <c r="H68" i="1"/>
  <c r="D68" i="1"/>
  <c r="I67" i="1"/>
  <c r="E67" i="1"/>
  <c r="J66" i="1"/>
  <c r="F66" i="1"/>
  <c r="G65" i="1"/>
  <c r="H64" i="1"/>
  <c r="D64" i="1"/>
  <c r="I63" i="1"/>
  <c r="E63" i="1"/>
  <c r="J62" i="1"/>
  <c r="F62" i="1"/>
  <c r="H60" i="1"/>
  <c r="D60" i="1"/>
  <c r="I59" i="1"/>
  <c r="E59" i="1"/>
  <c r="J58" i="1"/>
  <c r="F58" i="1"/>
  <c r="G57" i="1"/>
  <c r="I82" i="1"/>
  <c r="E82" i="1"/>
  <c r="J81" i="1"/>
  <c r="F81" i="1"/>
  <c r="G80" i="1"/>
  <c r="H79" i="1"/>
  <c r="D79" i="1"/>
  <c r="I78" i="1"/>
  <c r="E78" i="1"/>
  <c r="J77" i="1"/>
  <c r="F77" i="1"/>
  <c r="G76" i="1"/>
  <c r="H75" i="1"/>
  <c r="D75" i="1"/>
  <c r="I74" i="1"/>
  <c r="E74" i="1"/>
  <c r="J73" i="1"/>
  <c r="F73" i="1"/>
  <c r="G72" i="1"/>
  <c r="H71" i="1"/>
  <c r="D71" i="1"/>
  <c r="I70" i="1"/>
  <c r="E70" i="1"/>
  <c r="J69" i="1"/>
  <c r="F69" i="1"/>
  <c r="G68" i="1"/>
  <c r="H67" i="1"/>
  <c r="D67" i="1"/>
  <c r="I66" i="1"/>
  <c r="E66" i="1"/>
  <c r="J65" i="1"/>
  <c r="F65" i="1"/>
  <c r="H82" i="1"/>
  <c r="D82" i="1"/>
  <c r="I81" i="1"/>
  <c r="E81" i="1"/>
  <c r="J80" i="1"/>
  <c r="F80" i="1"/>
  <c r="G79" i="1"/>
  <c r="H78" i="1"/>
  <c r="D78" i="1"/>
  <c r="I77" i="1"/>
  <c r="E77" i="1"/>
  <c r="J76" i="1"/>
  <c r="F76" i="1"/>
  <c r="G75" i="1"/>
  <c r="H74" i="1"/>
  <c r="D74" i="1"/>
  <c r="I73" i="1"/>
  <c r="E73" i="1"/>
  <c r="J72" i="1"/>
  <c r="F72" i="1"/>
  <c r="G71" i="1"/>
  <c r="H70" i="1"/>
  <c r="D70" i="1"/>
  <c r="I69" i="1"/>
  <c r="E69" i="1"/>
  <c r="J68" i="1"/>
  <c r="F68" i="1"/>
  <c r="G67" i="1"/>
  <c r="H66" i="1"/>
  <c r="D66" i="1"/>
  <c r="I65" i="1"/>
  <c r="E65" i="1"/>
  <c r="J64" i="1"/>
  <c r="F64" i="1"/>
  <c r="G63" i="1"/>
  <c r="H62" i="1"/>
  <c r="D62" i="1"/>
  <c r="J60" i="1"/>
  <c r="F60" i="1"/>
  <c r="G59" i="1"/>
  <c r="H58" i="1"/>
  <c r="D58" i="1"/>
  <c r="I57" i="1"/>
  <c r="E57" i="1"/>
  <c r="G82" i="1"/>
  <c r="D81" i="1"/>
  <c r="H77" i="1"/>
  <c r="E76" i="1"/>
  <c r="I72" i="1"/>
  <c r="F71" i="1"/>
  <c r="J67" i="1"/>
  <c r="G66" i="1"/>
  <c r="D65" i="1"/>
  <c r="I64" i="1"/>
  <c r="F63" i="1"/>
  <c r="E60" i="1"/>
  <c r="J59" i="1"/>
  <c r="G58" i="1"/>
  <c r="D57" i="1"/>
  <c r="H56" i="1"/>
  <c r="D56" i="1"/>
  <c r="I55" i="1"/>
  <c r="E55" i="1"/>
  <c r="J79" i="1"/>
  <c r="G78" i="1"/>
  <c r="D77" i="1"/>
  <c r="H73" i="1"/>
  <c r="E72" i="1"/>
  <c r="I68" i="1"/>
  <c r="F67" i="1"/>
  <c r="G64" i="1"/>
  <c r="D63" i="1"/>
  <c r="I62" i="1"/>
  <c r="H59" i="1"/>
  <c r="E58" i="1"/>
  <c r="J57" i="1"/>
  <c r="G56" i="1"/>
  <c r="H55" i="1"/>
  <c r="D55" i="1"/>
  <c r="I80" i="1"/>
  <c r="F79" i="1"/>
  <c r="J75" i="1"/>
  <c r="G74" i="1"/>
  <c r="D73" i="1"/>
  <c r="H69" i="1"/>
  <c r="E68" i="1"/>
  <c r="E64" i="1"/>
  <c r="J63" i="1"/>
  <c r="G62" i="1"/>
  <c r="I60" i="1"/>
  <c r="F59" i="1"/>
  <c r="H57" i="1"/>
  <c r="J56" i="1"/>
  <c r="F56" i="1"/>
  <c r="G55" i="1"/>
  <c r="B14" i="1"/>
  <c r="B53" i="1" s="1"/>
  <c r="E16" i="1"/>
  <c r="I16" i="1"/>
  <c r="M16" i="1"/>
  <c r="D17" i="1"/>
  <c r="H17" i="1"/>
  <c r="L17" i="1"/>
  <c r="G18" i="1"/>
  <c r="K18" i="1"/>
  <c r="A19" i="1"/>
  <c r="D21" i="1"/>
  <c r="H21" i="1"/>
  <c r="L21" i="1"/>
  <c r="G22" i="1"/>
  <c r="K22" i="1"/>
  <c r="A23" i="1"/>
  <c r="F23" i="1"/>
  <c r="N23" i="1"/>
  <c r="F55" i="1"/>
  <c r="E56" i="1"/>
  <c r="G60" i="1"/>
  <c r="H65" i="1"/>
  <c r="G70" i="1"/>
  <c r="F75" i="1"/>
  <c r="E80" i="1"/>
  <c r="F16" i="1"/>
  <c r="J16" i="1"/>
  <c r="N16" i="1"/>
  <c r="E17" i="1"/>
  <c r="I17" i="1"/>
  <c r="M17" i="1"/>
  <c r="D18" i="1"/>
  <c r="H18" i="1"/>
  <c r="L18" i="1"/>
  <c r="G19" i="1"/>
  <c r="K19" i="1"/>
  <c r="A20" i="1"/>
  <c r="F20" i="1" s="1"/>
  <c r="J20" i="1"/>
  <c r="N20" i="1"/>
  <c r="E21" i="1"/>
  <c r="I21" i="1"/>
  <c r="M21" i="1"/>
  <c r="D22" i="1"/>
  <c r="H22" i="1"/>
  <c r="L22" i="1"/>
  <c r="G23" i="1"/>
  <c r="K23" i="1"/>
  <c r="A24" i="1"/>
  <c r="I24" i="1" s="1"/>
  <c r="J24" i="1"/>
  <c r="N24" i="1"/>
  <c r="J55" i="1"/>
  <c r="I56" i="1"/>
  <c r="I58" i="1"/>
  <c r="A61" i="1"/>
  <c r="H63" i="1"/>
  <c r="J71" i="1"/>
  <c r="I76" i="1"/>
  <c r="H81" i="1"/>
  <c r="I20" i="1" l="1"/>
  <c r="D19" i="1"/>
  <c r="I19" i="1"/>
  <c r="M19" i="1"/>
  <c r="H19" i="1"/>
  <c r="L19" i="1"/>
  <c r="E19" i="1"/>
  <c r="J19" i="1"/>
  <c r="E20" i="1"/>
  <c r="F24" i="1"/>
  <c r="L23" i="1"/>
  <c r="I23" i="1"/>
  <c r="H23" i="1"/>
  <c r="D23" i="1"/>
  <c r="M23" i="1"/>
  <c r="E23" i="1"/>
  <c r="J23" i="1"/>
  <c r="N19" i="1"/>
  <c r="N61" i="1"/>
  <c r="I61" i="1"/>
  <c r="H61" i="1"/>
  <c r="E61" i="1"/>
  <c r="J61" i="1"/>
  <c r="K61" i="1"/>
  <c r="M61" i="1"/>
  <c r="F61" i="1"/>
  <c r="L61" i="1"/>
  <c r="G61" i="1"/>
  <c r="D61" i="1"/>
  <c r="L24" i="1"/>
  <c r="K24" i="1"/>
  <c r="G24" i="1"/>
  <c r="D24" i="1"/>
  <c r="H24" i="1"/>
  <c r="M24" i="1"/>
  <c r="L20" i="1"/>
  <c r="D20" i="1"/>
  <c r="G20" i="1"/>
  <c r="K20" i="1"/>
  <c r="H20" i="1"/>
  <c r="M20" i="1"/>
  <c r="E24" i="1"/>
  <c r="F19" i="1"/>
  <c r="I79" i="1"/>
  <c r="K64" i="1"/>
  <c r="K66" i="1"/>
  <c r="N71" i="1"/>
  <c r="K56" i="1"/>
  <c r="L63" i="1"/>
  <c r="M80" i="1"/>
  <c r="M60" i="1"/>
  <c r="L73" i="1"/>
  <c r="N56" i="1"/>
  <c r="N60" i="1"/>
  <c r="N64" i="1"/>
  <c r="N68" i="1"/>
  <c r="N72" i="1"/>
  <c r="N76" i="1"/>
  <c r="N80" i="1"/>
  <c r="M66" i="1"/>
  <c r="M70" i="1"/>
  <c r="M74" i="1"/>
  <c r="M78" i="1"/>
  <c r="M82" i="1"/>
  <c r="L60" i="1"/>
  <c r="L64" i="1"/>
  <c r="L68" i="1"/>
  <c r="L72" i="1"/>
  <c r="L76" i="1"/>
  <c r="L80" i="1"/>
  <c r="I22" i="1"/>
  <c r="N67" i="1"/>
  <c r="L77" i="1"/>
  <c r="M76" i="1"/>
  <c r="M58" i="1"/>
  <c r="L69" i="1"/>
  <c r="K62" i="1"/>
  <c r="K78" i="1"/>
  <c r="M57" i="1"/>
  <c r="M65" i="1"/>
  <c r="M69" i="1"/>
  <c r="M73" i="1"/>
  <c r="M77" i="1"/>
  <c r="M81" i="1"/>
  <c r="L67" i="1"/>
  <c r="L71" i="1"/>
  <c r="L75" i="1"/>
  <c r="L79" i="1"/>
  <c r="K57" i="1"/>
  <c r="K65" i="1"/>
  <c r="K69" i="1"/>
  <c r="K73" i="1"/>
  <c r="K77" i="1"/>
  <c r="K81" i="1"/>
  <c r="D69" i="1"/>
  <c r="I18" i="1"/>
  <c r="E18" i="1"/>
  <c r="N57" i="1"/>
  <c r="K58" i="1"/>
  <c r="L65" i="1"/>
  <c r="L81" i="1"/>
  <c r="K74" i="1"/>
  <c r="L56" i="1"/>
  <c r="N63" i="1"/>
  <c r="N79" i="1"/>
  <c r="L58" i="1"/>
  <c r="L62" i="1"/>
  <c r="L66" i="1"/>
  <c r="L70" i="1"/>
  <c r="L74" i="1"/>
  <c r="L78" i="1"/>
  <c r="L82" i="1"/>
  <c r="K68" i="1"/>
  <c r="K72" i="1"/>
  <c r="N62" i="1"/>
  <c r="N70" i="1"/>
  <c r="N82" i="1"/>
  <c r="M22" i="1"/>
  <c r="C26" i="1"/>
  <c r="A25" i="1"/>
  <c r="L59" i="1"/>
  <c r="N59" i="1"/>
  <c r="N75" i="1"/>
  <c r="K59" i="1"/>
  <c r="K63" i="1"/>
  <c r="K67" i="1"/>
  <c r="K71" i="1"/>
  <c r="K75" i="1"/>
  <c r="K79" i="1"/>
  <c r="M59" i="1"/>
  <c r="G25" i="1" l="1"/>
  <c r="F25" i="1"/>
  <c r="K25" i="1"/>
  <c r="N25" i="1"/>
  <c r="J25" i="1"/>
  <c r="L25" i="1"/>
  <c r="E25" i="1"/>
  <c r="I25" i="1"/>
  <c r="M25" i="1"/>
  <c r="D25" i="1"/>
  <c r="H25" i="1"/>
  <c r="C27" i="1"/>
  <c r="J26" i="1"/>
  <c r="A26" i="1"/>
  <c r="M26" i="1" s="1"/>
  <c r="G26" i="1"/>
  <c r="D26" i="1"/>
  <c r="C28" i="1" l="1"/>
  <c r="J27" i="1"/>
  <c r="A27" i="1"/>
  <c r="M27" i="1" s="1"/>
  <c r="F27" i="1"/>
  <c r="E26" i="1"/>
  <c r="L26" i="1"/>
  <c r="K26" i="1"/>
  <c r="I26" i="1"/>
  <c r="F26" i="1"/>
  <c r="H26" i="1"/>
  <c r="N26" i="1"/>
  <c r="I27" i="1" l="1"/>
  <c r="E27" i="1"/>
  <c r="L27" i="1"/>
  <c r="G27" i="1"/>
  <c r="H27" i="1"/>
  <c r="D27" i="1"/>
  <c r="K27" i="1"/>
  <c r="N27" i="1"/>
  <c r="C29" i="1"/>
  <c r="J28" i="1"/>
  <c r="A28" i="1"/>
  <c r="N28" i="1" s="1"/>
  <c r="K28" i="1"/>
  <c r="I28" i="1"/>
  <c r="D28" i="1" l="1"/>
  <c r="F28" i="1"/>
  <c r="H28" i="1"/>
  <c r="G28" i="1"/>
  <c r="E28" i="1"/>
  <c r="L28" i="1"/>
  <c r="M28" i="1"/>
  <c r="C30" i="1"/>
  <c r="A29" i="1"/>
  <c r="I29" i="1" s="1"/>
  <c r="G29" i="1"/>
  <c r="H29" i="1"/>
  <c r="F29" i="1" l="1"/>
  <c r="C31" i="1"/>
  <c r="A30" i="1"/>
  <c r="G30" i="1"/>
  <c r="N30" i="1"/>
  <c r="L30" i="1"/>
  <c r="H30" i="1"/>
  <c r="M30" i="1"/>
  <c r="D30" i="1"/>
  <c r="I30" i="1"/>
  <c r="J30" i="1"/>
  <c r="K30" i="1"/>
  <c r="E30" i="1"/>
  <c r="F30" i="1"/>
  <c r="M29" i="1"/>
  <c r="J29" i="1"/>
  <c r="K29" i="1"/>
  <c r="D29" i="1"/>
  <c r="N29" i="1"/>
  <c r="L29" i="1"/>
  <c r="E29" i="1"/>
  <c r="C32" i="1" l="1"/>
  <c r="A31" i="1"/>
  <c r="L31" i="1" s="1"/>
  <c r="H31" i="1"/>
  <c r="M31" i="1" l="1"/>
  <c r="E31" i="1"/>
  <c r="G31" i="1"/>
  <c r="J31" i="1"/>
  <c r="N31" i="1"/>
  <c r="K31" i="1"/>
  <c r="F31" i="1"/>
  <c r="D31" i="1"/>
  <c r="I31" i="1"/>
  <c r="C33" i="1"/>
  <c r="J32" i="1"/>
  <c r="F32" i="1"/>
  <c r="A32" i="1"/>
  <c r="I32" i="1" s="1"/>
  <c r="M32" i="1"/>
  <c r="D32" i="1"/>
  <c r="N32" i="1"/>
  <c r="K32" i="1"/>
  <c r="G32" i="1"/>
  <c r="L32" i="1"/>
  <c r="E32" i="1" l="1"/>
  <c r="H32" i="1"/>
  <c r="C34" i="1"/>
  <c r="K33" i="1"/>
  <c r="A33" i="1"/>
  <c r="I33" i="1" s="1"/>
  <c r="E33" i="1"/>
  <c r="F33" i="1"/>
  <c r="J33" i="1"/>
  <c r="H33" i="1"/>
  <c r="M33" i="1" l="1"/>
  <c r="D33" i="1"/>
  <c r="G33" i="1"/>
  <c r="N33" i="1"/>
  <c r="L33" i="1"/>
  <c r="C35" i="1"/>
  <c r="A34" i="1"/>
  <c r="E34" i="1" s="1"/>
  <c r="H34" i="1" l="1"/>
  <c r="M34" i="1"/>
  <c r="I34" i="1"/>
  <c r="K34" i="1"/>
  <c r="L34" i="1"/>
  <c r="N34" i="1"/>
  <c r="F34" i="1"/>
  <c r="J34" i="1"/>
  <c r="C36" i="1"/>
  <c r="G35" i="1"/>
  <c r="A35" i="1"/>
  <c r="F35" i="1" s="1"/>
  <c r="K35" i="1"/>
  <c r="E35" i="1"/>
  <c r="J35" i="1"/>
  <c r="I35" i="1"/>
  <c r="G34" i="1"/>
  <c r="D34" i="1"/>
  <c r="H35" i="1" l="1"/>
  <c r="M35" i="1"/>
  <c r="L35" i="1"/>
  <c r="N35" i="1"/>
  <c r="D35" i="1"/>
  <c r="C37" i="1"/>
  <c r="N36" i="1"/>
  <c r="I36" i="1"/>
  <c r="D36" i="1"/>
  <c r="A36" i="1"/>
  <c r="E36" i="1"/>
  <c r="J36" i="1"/>
  <c r="K36" i="1"/>
  <c r="F36" i="1"/>
  <c r="G36" i="1"/>
  <c r="M36" i="1"/>
  <c r="L36" i="1"/>
  <c r="H36" i="1"/>
  <c r="C38" i="1" l="1"/>
  <c r="A37" i="1"/>
  <c r="N37" i="1"/>
  <c r="G37" i="1"/>
  <c r="M37" i="1"/>
  <c r="L37" i="1"/>
  <c r="I37" i="1"/>
  <c r="H37" i="1"/>
  <c r="E37" i="1"/>
  <c r="K37" i="1"/>
  <c r="F37" i="1"/>
  <c r="D37" i="1"/>
  <c r="J37" i="1"/>
  <c r="C39" i="1" l="1"/>
  <c r="F38" i="1"/>
  <c r="E38" i="1"/>
  <c r="L38" i="1"/>
  <c r="J38" i="1"/>
  <c r="H38" i="1"/>
  <c r="A38" i="1"/>
  <c r="K38" i="1" s="1"/>
  <c r="N38" i="1"/>
  <c r="I38" i="1"/>
  <c r="G38" i="1"/>
  <c r="M38" i="1"/>
  <c r="D38" i="1" l="1"/>
  <c r="C40" i="1"/>
  <c r="A39" i="1"/>
  <c r="I39" i="1"/>
  <c r="K39" i="1"/>
  <c r="N39" i="1"/>
  <c r="G39" i="1"/>
  <c r="M39" i="1"/>
  <c r="H39" i="1"/>
  <c r="D39" i="1"/>
  <c r="J39" i="1"/>
  <c r="F39" i="1"/>
  <c r="L39" i="1"/>
  <c r="E39" i="1"/>
  <c r="C41" i="1" l="1"/>
  <c r="A40" i="1"/>
  <c r="K40" i="1" s="1"/>
  <c r="N40" i="1"/>
  <c r="J40" i="1"/>
  <c r="L40" i="1"/>
  <c r="H40" i="1"/>
  <c r="M40" i="1"/>
  <c r="I40" i="1" l="1"/>
  <c r="G40" i="1"/>
  <c r="E40" i="1"/>
  <c r="D40" i="1"/>
  <c r="F40" i="1"/>
  <c r="C42" i="1"/>
  <c r="A41" i="1"/>
  <c r="E41" i="1" s="1"/>
  <c r="J41" i="1" l="1"/>
  <c r="M41" i="1"/>
  <c r="F41" i="1"/>
  <c r="N41" i="1"/>
  <c r="K41" i="1"/>
  <c r="H41" i="1"/>
  <c r="G41" i="1"/>
  <c r="I41" i="1"/>
  <c r="D41" i="1"/>
  <c r="C43" i="1"/>
  <c r="A42" i="1"/>
  <c r="I42" i="1" s="1"/>
  <c r="L41" i="1"/>
  <c r="K42" i="1" l="1"/>
  <c r="N42" i="1"/>
  <c r="G42" i="1"/>
  <c r="H42" i="1"/>
  <c r="J42" i="1"/>
  <c r="F42" i="1"/>
  <c r="D42" i="1"/>
  <c r="A43" i="1"/>
  <c r="K43" i="1" s="1"/>
  <c r="J43" i="1"/>
  <c r="H43" i="1"/>
  <c r="M43" i="1"/>
  <c r="E43" i="1"/>
  <c r="M42" i="1"/>
  <c r="E42" i="1"/>
  <c r="L42" i="1"/>
  <c r="I43" i="1" l="1"/>
  <c r="G43" i="1"/>
  <c r="F43" i="1"/>
  <c r="N43" i="1"/>
  <c r="D43" i="1"/>
  <c r="L43" i="1"/>
</calcChain>
</file>

<file path=xl/sharedStrings.xml><?xml version="1.0" encoding="utf-8"?>
<sst xmlns="http://schemas.openxmlformats.org/spreadsheetml/2006/main" count="39" uniqueCount="33">
  <si>
    <t xml:space="preserve">       Reiknað verð Húsbréfa í</t>
  </si>
  <si>
    <t>Gildir frá:</t>
  </si>
  <si>
    <t>1. vaxtadagur</t>
  </si>
  <si>
    <t>Húsbréfaflokkur:</t>
  </si>
  <si>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</si>
  <si>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</si>
  <si>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</si>
  <si>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</si>
  <si>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</si>
  <si>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</si>
  <si>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</si>
  <si>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</si>
  <si>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</si>
  <si>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</si>
  <si>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93/1</t>
  </si>
  <si>
    <t>Vísit. mánaðar:</t>
  </si>
  <si>
    <t>Grunnvísitala:</t>
  </si>
  <si>
    <t>Verðb</t>
  </si>
  <si>
    <t>Nafnvextir:</t>
  </si>
  <si>
    <t>stuðull</t>
  </si>
  <si>
    <t>Verðbólguspá:</t>
  </si>
  <si>
    <t>Dagsetning...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</si>
  <si>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</si>
  <si>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</si>
  <si>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</si>
  <si>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</si>
  <si>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</si>
  <si>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</si>
  <si>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</si>
  <si>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</si>
  <si>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</si>
  <si>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</si>
  <si>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01/1 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</si>
</sst>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mmmm"/>
    <numFmt numFmtId="165" formatCode="yyyy"/>
    <numFmt numFmtId="166" formatCode="dd/\ \ mmmm"/>
    <numFmt numFmtId="167" formatCode="d\-mmm\-yyyy"/>
    <numFmt numFmtId="168" formatCode="0.0"/>
    <numFmt numFmtId="169" formatCode="&quot;Dagnr.&quot;dd"/>
    <numFmt numFmtId="170" formatCode="0.00000"/>
    <numFmt numFmtId="171" formatCode="0.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0" fontId="3" fillId="0" borderId="1" xfId="0" applyFont="1" applyBorder="1"/>
    <xf numFmtId="16" fontId="3" fillId="0" borderId="1" xfId="0" applyNumberFormat="1" applyFont="1" applyBorder="1" applyAlignment="1">
      <alignment horizontal="center"/>
    </xf>
    <xf numFmtId="0" fontId="4" fillId="0" borderId="0" xfId="0" applyFont="1"/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8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10" fontId="2" fillId="0" borderId="0" xfId="1" applyNumberFormat="1" applyFont="1" applyAlignment="1">
      <alignment horizontal="center"/>
    </xf>
    <xf numFmtId="16" fontId="2" fillId="0" borderId="0" xfId="0" quotePrefix="1" applyNumberFormat="1" applyFont="1" applyAlignment="1">
      <alignment horizontal="left"/>
    </xf>
    <xf numFmtId="2" fontId="2" fillId="0" borderId="0" xfId="0" applyNumberFormat="1" applyFont="1"/>
    <xf numFmtId="169" fontId="2" fillId="2" borderId="0" xfId="0" applyNumberFormat="1" applyFont="1" applyFill="1" applyAlignment="1">
      <alignment horizontal="center"/>
    </xf>
    <xf numFmtId="10" fontId="2" fillId="2" borderId="0" xfId="1" applyNumberFormat="1" applyFont="1" applyFill="1" applyAlignment="1">
      <alignment horizontal="center"/>
    </xf>
    <xf numFmtId="1" fontId="2" fillId="0" borderId="0" xfId="0" applyNumberFormat="1" applyFont="1" applyAlignment="1">
      <alignment horizontal="right"/>
    </xf>
    <xf numFmtId="17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70" fontId="2" fillId="0" borderId="2" xfId="0" applyNumberFormat="1" applyFont="1" applyBorder="1" applyAlignment="1">
      <alignment horizontal="center"/>
    </xf>
    <xf numFmtId="10" fontId="2" fillId="0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2" fillId="2" borderId="0" xfId="0" applyFont="1" applyFill="1"/>
    <xf numFmtId="171" fontId="2" fillId="0" borderId="0" xfId="0" applyNumberFormat="1" applyFont="1" applyAlignment="1">
      <alignment horizontal="center"/>
    </xf>
    <xf numFmtId="171" fontId="2" fillId="0" borderId="0" xfId="0" applyNumberFormat="1" applyFont="1"/>
    <xf numFmtId="168" fontId="2" fillId="0" borderId="0" xfId="0" applyNumberFormat="1" applyFont="1"/>
    <xf numFmtId="171" fontId="2" fillId="0" borderId="0" xfId="0" applyNumberFormat="1" applyFont="1" applyFill="1" applyAlignment="1">
      <alignment horizontal="center"/>
    </xf>
    <xf numFmtId="171" fontId="5" fillId="0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3</xdr:col>
          <xdr:colOff>209550</xdr:colOff>
          <xdr:row>3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3</xdr:col>
          <xdr:colOff>209550</xdr:colOff>
          <xdr:row>3</xdr:row>
          <xdr:rowOff>133350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2/12-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desember 2012"/>
    </sheetNames>
    <sheetDataSet>
      <sheetData sheetId="0">
        <row r="2">
          <cell r="C2">
            <v>41244</v>
          </cell>
        </row>
        <row r="3">
          <cell r="C3">
            <v>7912</v>
          </cell>
          <cell r="D3">
            <v>7937</v>
          </cell>
        </row>
        <row r="4">
          <cell r="C4">
            <v>400.7</v>
          </cell>
          <cell r="D4">
            <v>402</v>
          </cell>
        </row>
        <row r="5">
          <cell r="D5">
            <v>41241</v>
          </cell>
        </row>
        <row r="7">
          <cell r="C7">
            <v>3.2000000000000917E-3</v>
          </cell>
        </row>
        <row r="8">
          <cell r="D8">
            <v>41264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4"/>
  <sheetViews>
    <sheetView tabSelected="1" topLeftCell="B1" workbookViewId="0">
      <selection sqref="A1:XFD1048576"/>
    </sheetView>
  </sheetViews>
  <sheetFormatPr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x14ac:dyDescent="0.2">
      <c r="E1" s="2" t="s">
        <v>0</v>
      </c>
      <c r="H1" s="3">
        <f>[1]Forsendur!$C$2</f>
        <v>41244</v>
      </c>
      <c r="I1" s="4">
        <f>[1]Forsendur!$C$2</f>
        <v>41244</v>
      </c>
    </row>
    <row r="2" spans="1:14" ht="13.5" thickBot="1" x14ac:dyDescent="0.25">
      <c r="K2" s="5" t="s">
        <v>1</v>
      </c>
      <c r="L2" s="6">
        <f>[1]Forsendur!C2</f>
        <v>41244</v>
      </c>
    </row>
    <row r="3" spans="1:14" ht="13.5" thickTop="1" x14ac:dyDescent="0.2">
      <c r="F3" s="7" t="str">
        <f>IF(AND([1]Forsendur!D4&gt;0,[1]Forsendur!D5=""),"&gt;&gt;&gt; Ath  Ath &lt;&lt;&lt;","")</f>
        <v/>
      </c>
      <c r="J3" s="1" t="str">
        <f>IF([1]Forsendur!D4&gt;0,"     Reiknað eftir vísitölu næsta mánaðar","     Reiknað eftir vísitöluspá.")</f>
        <v xml:space="preserve">     Reiknað eftir vísitölu næsta mánaðar</v>
      </c>
    </row>
    <row r="4" spans="1:14" x14ac:dyDescent="0.2">
      <c r="D4" s="7" t="str">
        <f>IF(AND([1]Forsendur!D4&gt;0,[1]Forsendur!D5=""),"&gt;&gt;&gt; Það vantar dags vísitölu í  forsendur &lt;&lt;&lt;","")</f>
        <v/>
      </c>
      <c r="J4" s="1" t="str">
        <f>IF([1]Forsendur!D4&gt;0,"","      Áætluð birting vísitölu er")</f>
        <v/>
      </c>
      <c r="L4" s="8" t="str">
        <f>IF([1]Forsendur!D4&gt;0,"",[1]Forsendur!D8)</f>
        <v/>
      </c>
    </row>
    <row r="6" spans="1:14" x14ac:dyDescent="0.2">
      <c r="B6" s="1" t="s">
        <v>2</v>
      </c>
      <c r="D6" s="9">
        <v>32827</v>
      </c>
      <c r="E6" s="9">
        <v>33100</v>
      </c>
      <c r="F6" s="9">
        <v>33192</v>
      </c>
      <c r="G6" s="9">
        <v>33253</v>
      </c>
      <c r="H6" s="9">
        <v>33373</v>
      </c>
      <c r="I6" s="9">
        <v>33526</v>
      </c>
      <c r="J6" s="9">
        <v>33618</v>
      </c>
      <c r="K6" s="9">
        <v>33709</v>
      </c>
      <c r="L6" s="9">
        <v>33831</v>
      </c>
      <c r="M6" s="9">
        <v>33953</v>
      </c>
      <c r="N6" s="9">
        <v>34074</v>
      </c>
    </row>
    <row r="7" spans="1:14" x14ac:dyDescent="0.2">
      <c r="B7" s="1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</row>
    <row r="8" spans="1:14" x14ac:dyDescent="0.2"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x14ac:dyDescent="0.2">
      <c r="B9" s="1" t="s">
        <v>15</v>
      </c>
      <c r="C9" s="10">
        <f>[1]Forsendur!C3</f>
        <v>7912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2">
      <c r="C10" s="11">
        <f>[1]Forsendur!C4</f>
        <v>400.7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x14ac:dyDescent="0.2">
      <c r="B11" s="1" t="s">
        <v>16</v>
      </c>
      <c r="D11" s="10">
        <v>2693</v>
      </c>
      <c r="E11" s="10">
        <v>2925</v>
      </c>
      <c r="F11" s="10">
        <v>2938</v>
      </c>
      <c r="G11" s="10">
        <v>2969</v>
      </c>
      <c r="H11" s="10">
        <v>3070</v>
      </c>
      <c r="I11" s="10">
        <v>3194</v>
      </c>
      <c r="J11" s="10">
        <v>3196</v>
      </c>
      <c r="K11" s="10">
        <v>3200</v>
      </c>
      <c r="L11" s="10">
        <v>3234</v>
      </c>
      <c r="M11" s="10">
        <v>3239</v>
      </c>
      <c r="N11" s="10">
        <v>3278</v>
      </c>
    </row>
    <row r="12" spans="1:14" x14ac:dyDescent="0.2">
      <c r="A12" s="12" t="s">
        <v>17</v>
      </c>
      <c r="B12" s="1" t="s">
        <v>18</v>
      </c>
      <c r="D12" s="10">
        <v>5.75</v>
      </c>
      <c r="E12" s="10">
        <v>5.75</v>
      </c>
      <c r="F12" s="10">
        <v>6</v>
      </c>
      <c r="G12" s="10">
        <v>6</v>
      </c>
      <c r="H12" s="10">
        <v>6</v>
      </c>
      <c r="I12" s="10">
        <v>6</v>
      </c>
      <c r="J12" s="10">
        <v>6</v>
      </c>
      <c r="K12" s="10">
        <v>6</v>
      </c>
      <c r="L12" s="10">
        <v>6</v>
      </c>
      <c r="M12" s="10">
        <v>6</v>
      </c>
      <c r="N12" s="10">
        <v>6</v>
      </c>
    </row>
    <row r="13" spans="1:14" x14ac:dyDescent="0.2">
      <c r="A13" s="12" t="s">
        <v>19</v>
      </c>
      <c r="B13" s="1" t="s">
        <v>20</v>
      </c>
      <c r="C13" s="13">
        <f>[1]Forsendur!C7</f>
        <v>3.2000000000000917E-3</v>
      </c>
      <c r="D13" s="14"/>
      <c r="N13" s="15"/>
    </row>
    <row r="14" spans="1:14" x14ac:dyDescent="0.2">
      <c r="A14" s="16">
        <f>IF(DAY([1]Forsendur!D5)&lt;1,32,DAY([1]Forsendur!D5))</f>
        <v>28</v>
      </c>
      <c r="B14" s="1" t="str">
        <f>IF(C14&lt;0,"Lækkun vísitölu","Hækkun vísitölu")</f>
        <v>Hækkun vísitölu</v>
      </c>
      <c r="C14" s="13">
        <f>IF(AND([1]Forsendur!D3&gt;0,[1]Forsendur!D4&gt;0),ROUND([1]Forsendur!D4/[1]Forsendur!C4-1,4),0)</f>
        <v>3.2000000000000002E-3</v>
      </c>
      <c r="N14" s="14"/>
    </row>
    <row r="15" spans="1:14" x14ac:dyDescent="0.2">
      <c r="A15" s="12"/>
    </row>
    <row r="16" spans="1:14" x14ac:dyDescent="0.2">
      <c r="A16" s="17">
        <f>IF(Dags_visit_naest&gt;C16,verdbspa,Verdb_raun)</f>
        <v>3.2000000000000917E-3</v>
      </c>
      <c r="B16" s="18" t="s">
        <v>21</v>
      </c>
      <c r="C16" s="10">
        <v>1</v>
      </c>
      <c r="D16" s="19">
        <f t="shared" ref="D16:N25" si="0">ROUND(100000*LVT / D$11 * ((1+D$12/100) ^ ((DAYS360(D$6,$L$2)+$C16-1)/360) * ((1+$A16) ^ (($C16-15)/30))) / 100000,5)</f>
        <v>10.639720000000001</v>
      </c>
      <c r="E16" s="19">
        <f t="shared" si="0"/>
        <v>9.3935600000000008</v>
      </c>
      <c r="F16" s="19">
        <f t="shared" si="0"/>
        <v>9.71495</v>
      </c>
      <c r="G16" s="19">
        <f t="shared" si="0"/>
        <v>9.5206099999999996</v>
      </c>
      <c r="H16" s="19">
        <f t="shared" si="0"/>
        <v>9.0302799999999994</v>
      </c>
      <c r="I16" s="19">
        <f>ROUND(100000*LVT / I$11 * ((1+I$12/100) ^ ((DAYS360(I$6,$L$2)+$C16-1)/360) * ((1+$A16) ^ (($C16-15)/30))) / 100000,5)</f>
        <v>8.4715000000000007</v>
      </c>
      <c r="J16" s="19">
        <f t="shared" si="0"/>
        <v>8.3437699999999992</v>
      </c>
      <c r="K16" s="19">
        <f t="shared" si="0"/>
        <v>8.2128200000000007</v>
      </c>
      <c r="L16" s="19">
        <f>ROUND(100000*LVT / L$11 * ((1+L$12/100) ^ ((DAYS360(L$6,$L$2)+$C16-1)/360) * ((1+$A16) ^ (($C16-15)/30))) / 100000,5)</f>
        <v>7.9701599999999999</v>
      </c>
      <c r="M16" s="19">
        <f t="shared" si="0"/>
        <v>7.8047899999999997</v>
      </c>
      <c r="N16" s="19">
        <f t="shared" si="0"/>
        <v>7.5635899999999996</v>
      </c>
    </row>
    <row r="17" spans="1:14" x14ac:dyDescent="0.2">
      <c r="A17" s="17">
        <f t="shared" ref="A17:A43" si="1">IF(Dags_visit_naest&gt;C17,verdbspa,Verdb_raun)</f>
        <v>3.2000000000000917E-3</v>
      </c>
      <c r="B17" s="20"/>
      <c r="C17" s="10">
        <f t="shared" ref="C17:C43" si="2">C16+1</f>
        <v>2</v>
      </c>
      <c r="D17" s="19">
        <f t="shared" si="0"/>
        <v>10.64251</v>
      </c>
      <c r="E17" s="19">
        <f t="shared" si="0"/>
        <v>9.39602</v>
      </c>
      <c r="F17" s="19">
        <f t="shared" si="0"/>
        <v>9.7175600000000006</v>
      </c>
      <c r="G17" s="19">
        <f t="shared" si="0"/>
        <v>9.5231600000000007</v>
      </c>
      <c r="H17" s="19">
        <f t="shared" si="0"/>
        <v>9.0327000000000002</v>
      </c>
      <c r="I17" s="19">
        <f t="shared" si="0"/>
        <v>8.4737799999999996</v>
      </c>
      <c r="J17" s="19">
        <f t="shared" si="0"/>
        <v>8.3460099999999997</v>
      </c>
      <c r="K17" s="19">
        <f t="shared" si="0"/>
        <v>8.2150300000000005</v>
      </c>
      <c r="L17" s="19">
        <f t="shared" si="0"/>
        <v>7.9722999999999997</v>
      </c>
      <c r="M17" s="19">
        <f t="shared" si="0"/>
        <v>7.8068799999999996</v>
      </c>
      <c r="N17" s="19">
        <f t="shared" si="0"/>
        <v>7.56562</v>
      </c>
    </row>
    <row r="18" spans="1:14" x14ac:dyDescent="0.2">
      <c r="A18" s="17">
        <f t="shared" si="1"/>
        <v>3.2000000000000917E-3</v>
      </c>
      <c r="B18" s="20"/>
      <c r="C18" s="21">
        <f t="shared" si="2"/>
        <v>3</v>
      </c>
      <c r="D18" s="22">
        <f t="shared" si="0"/>
        <v>10.645289999999999</v>
      </c>
      <c r="E18" s="22">
        <f t="shared" si="0"/>
        <v>9.3984799999999993</v>
      </c>
      <c r="F18" s="22">
        <f t="shared" si="0"/>
        <v>9.7201699999999995</v>
      </c>
      <c r="G18" s="22">
        <f t="shared" si="0"/>
        <v>9.5257199999999997</v>
      </c>
      <c r="H18" s="22">
        <f t="shared" si="0"/>
        <v>9.0351300000000005</v>
      </c>
      <c r="I18" s="22">
        <f t="shared" si="0"/>
        <v>8.4760500000000008</v>
      </c>
      <c r="J18" s="22">
        <f t="shared" si="0"/>
        <v>8.3482500000000002</v>
      </c>
      <c r="K18" s="22">
        <f t="shared" si="0"/>
        <v>8.2172300000000007</v>
      </c>
      <c r="L18" s="22">
        <f t="shared" si="0"/>
        <v>7.9744400000000004</v>
      </c>
      <c r="M18" s="22">
        <f t="shared" si="0"/>
        <v>7.80898</v>
      </c>
      <c r="N18" s="22">
        <f t="shared" si="0"/>
        <v>7.5676500000000004</v>
      </c>
    </row>
    <row r="19" spans="1:14" x14ac:dyDescent="0.2">
      <c r="A19" s="17">
        <f t="shared" si="1"/>
        <v>3.2000000000000917E-3</v>
      </c>
      <c r="B19" s="20"/>
      <c r="C19" s="10">
        <f t="shared" si="2"/>
        <v>4</v>
      </c>
      <c r="D19" s="19">
        <f t="shared" si="0"/>
        <v>10.64808</v>
      </c>
      <c r="E19" s="19">
        <f t="shared" si="0"/>
        <v>9.4009400000000003</v>
      </c>
      <c r="F19" s="19">
        <f t="shared" si="0"/>
        <v>9.7227800000000002</v>
      </c>
      <c r="G19" s="19">
        <f t="shared" si="0"/>
        <v>9.5282800000000005</v>
      </c>
      <c r="H19" s="19">
        <f t="shared" si="0"/>
        <v>9.0375499999999995</v>
      </c>
      <c r="I19" s="19">
        <f t="shared" si="0"/>
        <v>8.4783299999999997</v>
      </c>
      <c r="J19" s="19">
        <f t="shared" si="0"/>
        <v>8.3504900000000006</v>
      </c>
      <c r="K19" s="19">
        <f t="shared" si="0"/>
        <v>8.2194400000000005</v>
      </c>
      <c r="L19" s="19">
        <f t="shared" si="0"/>
        <v>7.9765800000000002</v>
      </c>
      <c r="M19" s="19">
        <f t="shared" si="0"/>
        <v>7.81107</v>
      </c>
      <c r="N19" s="19">
        <f t="shared" si="0"/>
        <v>7.56968</v>
      </c>
    </row>
    <row r="20" spans="1:14" x14ac:dyDescent="0.2">
      <c r="A20" s="17">
        <f t="shared" si="1"/>
        <v>3.2000000000000917E-3</v>
      </c>
      <c r="B20" s="20"/>
      <c r="C20" s="10">
        <f t="shared" si="2"/>
        <v>5</v>
      </c>
      <c r="D20" s="19">
        <f t="shared" si="0"/>
        <v>10.650869999999999</v>
      </c>
      <c r="E20" s="19">
        <f t="shared" si="0"/>
        <v>9.4034099999999992</v>
      </c>
      <c r="F20" s="19">
        <f t="shared" si="0"/>
        <v>9.7253900000000009</v>
      </c>
      <c r="G20" s="19">
        <f t="shared" si="0"/>
        <v>9.5308299999999999</v>
      </c>
      <c r="H20" s="19">
        <f t="shared" si="0"/>
        <v>9.0399799999999999</v>
      </c>
      <c r="I20" s="19">
        <f t="shared" si="0"/>
        <v>8.4806000000000008</v>
      </c>
      <c r="J20" s="19">
        <f t="shared" si="0"/>
        <v>8.3527299999999993</v>
      </c>
      <c r="K20" s="19">
        <f t="shared" si="0"/>
        <v>8.2216500000000003</v>
      </c>
      <c r="L20" s="19">
        <f t="shared" si="0"/>
        <v>7.97872</v>
      </c>
      <c r="M20" s="19">
        <f t="shared" si="0"/>
        <v>7.8131700000000004</v>
      </c>
      <c r="N20" s="19">
        <f t="shared" si="0"/>
        <v>7.5717100000000004</v>
      </c>
    </row>
    <row r="21" spans="1:14" s="25" customFormat="1" x14ac:dyDescent="0.2">
      <c r="A21" s="23">
        <f t="shared" si="1"/>
        <v>3.2000000000000917E-3</v>
      </c>
      <c r="B21" s="24"/>
      <c r="C21" s="21">
        <f t="shared" si="2"/>
        <v>6</v>
      </c>
      <c r="D21" s="22">
        <f t="shared" si="0"/>
        <v>10.65366</v>
      </c>
      <c r="E21" s="22">
        <f t="shared" si="0"/>
        <v>9.4058700000000002</v>
      </c>
      <c r="F21" s="22">
        <f t="shared" si="0"/>
        <v>9.7279999999999998</v>
      </c>
      <c r="G21" s="22">
        <f t="shared" si="0"/>
        <v>9.5333900000000007</v>
      </c>
      <c r="H21" s="22">
        <f t="shared" si="0"/>
        <v>9.0424000000000007</v>
      </c>
      <c r="I21" s="22">
        <f t="shared" si="0"/>
        <v>8.4828799999999998</v>
      </c>
      <c r="J21" s="22">
        <f t="shared" si="0"/>
        <v>8.3549699999999998</v>
      </c>
      <c r="K21" s="22">
        <f t="shared" si="0"/>
        <v>8.2238500000000005</v>
      </c>
      <c r="L21" s="22">
        <f t="shared" si="0"/>
        <v>7.9808599999999998</v>
      </c>
      <c r="M21" s="22">
        <f t="shared" si="0"/>
        <v>7.8152699999999999</v>
      </c>
      <c r="N21" s="22">
        <f t="shared" si="0"/>
        <v>7.5737399999999999</v>
      </c>
    </row>
    <row r="22" spans="1:14" x14ac:dyDescent="0.2">
      <c r="A22" s="17">
        <f t="shared" si="1"/>
        <v>3.2000000000000917E-3</v>
      </c>
      <c r="B22" s="20"/>
      <c r="C22" s="10">
        <f t="shared" si="2"/>
        <v>7</v>
      </c>
      <c r="D22" s="19">
        <f t="shared" si="0"/>
        <v>10.65645</v>
      </c>
      <c r="E22" s="19">
        <f t="shared" si="0"/>
        <v>9.4083299999999994</v>
      </c>
      <c r="F22" s="19">
        <f t="shared" si="0"/>
        <v>9.7306100000000004</v>
      </c>
      <c r="G22" s="19">
        <f t="shared" si="0"/>
        <v>9.5359499999999997</v>
      </c>
      <c r="H22" s="19">
        <f t="shared" si="0"/>
        <v>9.0448299999999993</v>
      </c>
      <c r="I22" s="19">
        <f t="shared" si="0"/>
        <v>8.4851600000000005</v>
      </c>
      <c r="J22" s="19">
        <f t="shared" si="0"/>
        <v>8.3572100000000002</v>
      </c>
      <c r="K22" s="19">
        <f t="shared" si="0"/>
        <v>8.2260600000000004</v>
      </c>
      <c r="L22" s="19">
        <f t="shared" si="0"/>
        <v>7.9830100000000002</v>
      </c>
      <c r="M22" s="19">
        <f t="shared" si="0"/>
        <v>7.8173599999999999</v>
      </c>
      <c r="N22" s="19">
        <f t="shared" si="0"/>
        <v>7.5757700000000003</v>
      </c>
    </row>
    <row r="23" spans="1:14" x14ac:dyDescent="0.2">
      <c r="A23" s="17">
        <f t="shared" si="1"/>
        <v>3.2000000000000917E-3</v>
      </c>
      <c r="B23" s="20"/>
      <c r="C23" s="10">
        <f t="shared" si="2"/>
        <v>8</v>
      </c>
      <c r="D23" s="19">
        <f t="shared" si="0"/>
        <v>10.65924</v>
      </c>
      <c r="E23" s="19">
        <f t="shared" si="0"/>
        <v>9.4107900000000004</v>
      </c>
      <c r="F23" s="19">
        <f t="shared" si="0"/>
        <v>9.7332199999999993</v>
      </c>
      <c r="G23" s="19">
        <f t="shared" si="0"/>
        <v>9.5385100000000005</v>
      </c>
      <c r="H23" s="19">
        <f t="shared" si="0"/>
        <v>9.0472599999999996</v>
      </c>
      <c r="I23" s="19">
        <f t="shared" si="0"/>
        <v>8.4874299999999998</v>
      </c>
      <c r="J23" s="19">
        <f t="shared" si="0"/>
        <v>8.3594600000000003</v>
      </c>
      <c r="K23" s="19">
        <f t="shared" si="0"/>
        <v>8.2282700000000002</v>
      </c>
      <c r="L23" s="19">
        <f t="shared" si="0"/>
        <v>7.98515</v>
      </c>
      <c r="M23" s="19">
        <f t="shared" si="0"/>
        <v>7.8194600000000003</v>
      </c>
      <c r="N23" s="19">
        <f t="shared" si="0"/>
        <v>7.5778100000000004</v>
      </c>
    </row>
    <row r="24" spans="1:14" s="25" customFormat="1" x14ac:dyDescent="0.2">
      <c r="A24" s="17">
        <f t="shared" si="1"/>
        <v>3.2000000000000917E-3</v>
      </c>
      <c r="B24" s="20"/>
      <c r="C24" s="21">
        <f t="shared" si="2"/>
        <v>9</v>
      </c>
      <c r="D24" s="22">
        <f t="shared" si="0"/>
        <v>10.66203</v>
      </c>
      <c r="E24" s="22">
        <f t="shared" si="0"/>
        <v>9.4132599999999993</v>
      </c>
      <c r="F24" s="22">
        <f t="shared" si="0"/>
        <v>9.73583</v>
      </c>
      <c r="G24" s="22">
        <f t="shared" si="0"/>
        <v>9.5410699999999995</v>
      </c>
      <c r="H24" s="22">
        <f t="shared" si="0"/>
        <v>9.04969</v>
      </c>
      <c r="I24" s="22">
        <f t="shared" si="0"/>
        <v>8.4897100000000005</v>
      </c>
      <c r="J24" s="22">
        <f t="shared" si="0"/>
        <v>8.3617000000000008</v>
      </c>
      <c r="K24" s="22">
        <f t="shared" si="0"/>
        <v>8.23048</v>
      </c>
      <c r="L24" s="22">
        <f t="shared" si="0"/>
        <v>7.9872899999999998</v>
      </c>
      <c r="M24" s="22">
        <f t="shared" si="0"/>
        <v>7.8215599999999998</v>
      </c>
      <c r="N24" s="22">
        <f t="shared" si="0"/>
        <v>7.5798399999999999</v>
      </c>
    </row>
    <row r="25" spans="1:14" s="25" customFormat="1" x14ac:dyDescent="0.2">
      <c r="A25" s="17">
        <f t="shared" si="1"/>
        <v>3.2000000000000917E-3</v>
      </c>
      <c r="B25" s="20"/>
      <c r="C25" s="26">
        <f t="shared" si="2"/>
        <v>10</v>
      </c>
      <c r="D25" s="19">
        <f t="shared" si="0"/>
        <v>10.664820000000001</v>
      </c>
      <c r="E25" s="19">
        <f t="shared" si="0"/>
        <v>9.4157200000000003</v>
      </c>
      <c r="F25" s="19">
        <f t="shared" si="0"/>
        <v>9.7384500000000003</v>
      </c>
      <c r="G25" s="19">
        <f t="shared" si="0"/>
        <v>9.5436300000000003</v>
      </c>
      <c r="H25" s="19">
        <f t="shared" si="0"/>
        <v>9.0521200000000004</v>
      </c>
      <c r="I25" s="19">
        <f t="shared" si="0"/>
        <v>8.4919899999999995</v>
      </c>
      <c r="J25" s="19">
        <f t="shared" si="0"/>
        <v>8.3639399999999995</v>
      </c>
      <c r="K25" s="19">
        <f t="shared" si="0"/>
        <v>8.2326800000000002</v>
      </c>
      <c r="L25" s="19">
        <f t="shared" si="0"/>
        <v>7.9894400000000001</v>
      </c>
      <c r="M25" s="19">
        <f t="shared" si="0"/>
        <v>7.8236600000000003</v>
      </c>
      <c r="N25" s="19">
        <f t="shared" si="0"/>
        <v>7.58188</v>
      </c>
    </row>
    <row r="26" spans="1:14" s="28" customFormat="1" x14ac:dyDescent="0.2">
      <c r="A26" s="17">
        <f t="shared" si="1"/>
        <v>3.2000000000000917E-3</v>
      </c>
      <c r="B26" s="27"/>
      <c r="C26" s="26">
        <f t="shared" si="2"/>
        <v>11</v>
      </c>
      <c r="D26" s="19">
        <f t="shared" ref="D26:N35" si="3">ROUND(100000*LVT / D$11 * ((1+D$12/100) ^ ((DAYS360(D$6,$L$2)+$C26-1)/360) * ((1+$A26) ^ (($C26-15)/30))) / 100000,5)</f>
        <v>10.66761</v>
      </c>
      <c r="E26" s="19">
        <f t="shared" si="3"/>
        <v>9.4181899999999992</v>
      </c>
      <c r="F26" s="19">
        <f t="shared" si="3"/>
        <v>9.7410599999999992</v>
      </c>
      <c r="G26" s="19">
        <f t="shared" si="3"/>
        <v>9.5461899999999993</v>
      </c>
      <c r="H26" s="19">
        <f t="shared" si="3"/>
        <v>9.0545500000000008</v>
      </c>
      <c r="I26" s="19">
        <f t="shared" si="3"/>
        <v>8.4942700000000002</v>
      </c>
      <c r="J26" s="19">
        <f t="shared" si="3"/>
        <v>8.3661899999999996</v>
      </c>
      <c r="K26" s="19">
        <f t="shared" si="3"/>
        <v>8.23489</v>
      </c>
      <c r="L26" s="19">
        <f t="shared" si="3"/>
        <v>7.9915799999999999</v>
      </c>
      <c r="M26" s="19">
        <f t="shared" si="3"/>
        <v>7.8257599999999998</v>
      </c>
      <c r="N26" s="19">
        <f t="shared" si="3"/>
        <v>7.5839100000000004</v>
      </c>
    </row>
    <row r="27" spans="1:14" s="28" customFormat="1" x14ac:dyDescent="0.2">
      <c r="A27" s="29">
        <f t="shared" si="1"/>
        <v>3.2000000000000917E-3</v>
      </c>
      <c r="B27" s="27"/>
      <c r="C27" s="21">
        <f t="shared" si="2"/>
        <v>12</v>
      </c>
      <c r="D27" s="22">
        <f t="shared" si="3"/>
        <v>10.670400000000001</v>
      </c>
      <c r="E27" s="22">
        <f t="shared" si="3"/>
        <v>9.4206500000000002</v>
      </c>
      <c r="F27" s="22">
        <f t="shared" si="3"/>
        <v>9.7436699999999998</v>
      </c>
      <c r="G27" s="22">
        <f t="shared" si="3"/>
        <v>9.5487500000000001</v>
      </c>
      <c r="H27" s="22">
        <f t="shared" si="3"/>
        <v>9.0569799999999994</v>
      </c>
      <c r="I27" s="22">
        <f t="shared" si="3"/>
        <v>8.4965499999999992</v>
      </c>
      <c r="J27" s="22">
        <f t="shared" si="3"/>
        <v>8.36843</v>
      </c>
      <c r="K27" s="22">
        <f t="shared" si="3"/>
        <v>8.2370999999999999</v>
      </c>
      <c r="L27" s="22">
        <f t="shared" si="3"/>
        <v>7.9937300000000002</v>
      </c>
      <c r="M27" s="22">
        <f t="shared" si="3"/>
        <v>7.8278600000000003</v>
      </c>
      <c r="N27" s="22">
        <f t="shared" si="3"/>
        <v>7.5859500000000004</v>
      </c>
    </row>
    <row r="28" spans="1:14" s="28" customFormat="1" x14ac:dyDescent="0.2">
      <c r="A28" s="29">
        <f t="shared" si="1"/>
        <v>3.2000000000000917E-3</v>
      </c>
      <c r="B28" s="27"/>
      <c r="C28" s="26">
        <f t="shared" si="2"/>
        <v>13</v>
      </c>
      <c r="D28" s="19">
        <f t="shared" si="3"/>
        <v>10.6732</v>
      </c>
      <c r="E28" s="19">
        <f t="shared" si="3"/>
        <v>9.4231200000000008</v>
      </c>
      <c r="F28" s="19">
        <f t="shared" si="3"/>
        <v>9.7462900000000001</v>
      </c>
      <c r="G28" s="19">
        <f t="shared" si="3"/>
        <v>9.5513200000000005</v>
      </c>
      <c r="H28" s="19">
        <f t="shared" si="3"/>
        <v>9.0594099999999997</v>
      </c>
      <c r="I28" s="19">
        <f t="shared" si="3"/>
        <v>8.4988299999999999</v>
      </c>
      <c r="J28" s="19">
        <f t="shared" si="3"/>
        <v>8.3706800000000001</v>
      </c>
      <c r="K28" s="19">
        <f t="shared" si="3"/>
        <v>8.2393099999999997</v>
      </c>
      <c r="L28" s="19">
        <f t="shared" si="3"/>
        <v>7.99587</v>
      </c>
      <c r="M28" s="19">
        <f t="shared" si="3"/>
        <v>7.8299599999999998</v>
      </c>
      <c r="N28" s="19">
        <f t="shared" si="3"/>
        <v>7.5879799999999999</v>
      </c>
    </row>
    <row r="29" spans="1:14" s="28" customFormat="1" x14ac:dyDescent="0.2">
      <c r="A29" s="30">
        <f t="shared" si="1"/>
        <v>3.2000000000000917E-3</v>
      </c>
      <c r="B29" s="27"/>
      <c r="C29" s="26">
        <f t="shared" si="2"/>
        <v>14</v>
      </c>
      <c r="D29" s="19">
        <f t="shared" si="3"/>
        <v>10.675990000000001</v>
      </c>
      <c r="E29" s="19">
        <f t="shared" si="3"/>
        <v>9.4255899999999997</v>
      </c>
      <c r="F29" s="19">
        <f t="shared" si="3"/>
        <v>9.7489000000000008</v>
      </c>
      <c r="G29" s="19">
        <f t="shared" si="3"/>
        <v>9.5538799999999995</v>
      </c>
      <c r="H29" s="19">
        <f t="shared" si="3"/>
        <v>9.0618400000000001</v>
      </c>
      <c r="I29" s="19">
        <f t="shared" si="3"/>
        <v>8.5011100000000006</v>
      </c>
      <c r="J29" s="19">
        <f t="shared" si="3"/>
        <v>8.3729300000000002</v>
      </c>
      <c r="K29" s="19">
        <f t="shared" si="3"/>
        <v>8.2415299999999991</v>
      </c>
      <c r="L29" s="19">
        <f t="shared" si="3"/>
        <v>7.9980200000000004</v>
      </c>
      <c r="M29" s="19">
        <f t="shared" si="3"/>
        <v>7.8320600000000002</v>
      </c>
      <c r="N29" s="19">
        <f t="shared" si="3"/>
        <v>7.59002</v>
      </c>
    </row>
    <row r="30" spans="1:14" s="28" customFormat="1" x14ac:dyDescent="0.2">
      <c r="A30" s="30">
        <f t="shared" si="1"/>
        <v>3.2000000000000917E-3</v>
      </c>
      <c r="B30" s="27"/>
      <c r="C30" s="21">
        <f t="shared" si="2"/>
        <v>15</v>
      </c>
      <c r="D30" s="22">
        <f t="shared" si="3"/>
        <v>10.678789999999999</v>
      </c>
      <c r="E30" s="22">
        <f t="shared" si="3"/>
        <v>9.4280600000000003</v>
      </c>
      <c r="F30" s="22">
        <f t="shared" si="3"/>
        <v>9.7515199999999993</v>
      </c>
      <c r="G30" s="22">
        <f t="shared" si="3"/>
        <v>9.5564400000000003</v>
      </c>
      <c r="H30" s="22">
        <f t="shared" si="3"/>
        <v>9.0642700000000005</v>
      </c>
      <c r="I30" s="22">
        <f t="shared" si="3"/>
        <v>8.5033899999999996</v>
      </c>
      <c r="J30" s="22">
        <f t="shared" si="3"/>
        <v>8.3751700000000007</v>
      </c>
      <c r="K30" s="22">
        <f t="shared" si="3"/>
        <v>8.2437400000000007</v>
      </c>
      <c r="L30" s="22">
        <f t="shared" si="3"/>
        <v>8.0001599999999993</v>
      </c>
      <c r="M30" s="22">
        <f t="shared" si="3"/>
        <v>7.8341599999999998</v>
      </c>
      <c r="N30" s="22">
        <f t="shared" si="3"/>
        <v>7.59206</v>
      </c>
    </row>
    <row r="31" spans="1:14" s="28" customFormat="1" x14ac:dyDescent="0.2">
      <c r="A31" s="30">
        <f t="shared" si="1"/>
        <v>3.2000000000000917E-3</v>
      </c>
      <c r="C31" s="26">
        <f t="shared" si="2"/>
        <v>16</v>
      </c>
      <c r="D31" s="19">
        <f t="shared" si="3"/>
        <v>10.68158</v>
      </c>
      <c r="E31" s="19">
        <f t="shared" si="3"/>
        <v>9.4305199999999996</v>
      </c>
      <c r="F31" s="19">
        <f t="shared" si="3"/>
        <v>9.7541399999999996</v>
      </c>
      <c r="G31" s="19">
        <f t="shared" si="3"/>
        <v>9.5590100000000007</v>
      </c>
      <c r="H31" s="19">
        <f t="shared" si="3"/>
        <v>9.0667000000000009</v>
      </c>
      <c r="I31" s="19">
        <f t="shared" si="3"/>
        <v>8.5056700000000003</v>
      </c>
      <c r="J31" s="19">
        <f t="shared" si="3"/>
        <v>8.3774200000000008</v>
      </c>
      <c r="K31" s="19">
        <f t="shared" si="3"/>
        <v>8.2459500000000006</v>
      </c>
      <c r="L31" s="19">
        <f t="shared" si="3"/>
        <v>8.0023099999999996</v>
      </c>
      <c r="M31" s="19">
        <f t="shared" si="3"/>
        <v>7.8362699999999998</v>
      </c>
      <c r="N31" s="19">
        <f t="shared" si="3"/>
        <v>7.5940899999999996</v>
      </c>
    </row>
    <row r="32" spans="1:14" s="28" customFormat="1" x14ac:dyDescent="0.2">
      <c r="A32" s="30">
        <f t="shared" si="1"/>
        <v>3.2000000000000917E-3</v>
      </c>
      <c r="C32" s="26">
        <f t="shared" si="2"/>
        <v>17</v>
      </c>
      <c r="D32" s="19">
        <f t="shared" si="3"/>
        <v>10.684380000000001</v>
      </c>
      <c r="E32" s="19">
        <f t="shared" si="3"/>
        <v>9.4329900000000002</v>
      </c>
      <c r="F32" s="19">
        <f t="shared" si="3"/>
        <v>9.7567599999999999</v>
      </c>
      <c r="G32" s="19">
        <f t="shared" si="3"/>
        <v>9.5615699999999997</v>
      </c>
      <c r="H32" s="19">
        <f t="shared" si="3"/>
        <v>9.0691400000000009</v>
      </c>
      <c r="I32" s="19">
        <f t="shared" si="3"/>
        <v>8.5079600000000006</v>
      </c>
      <c r="J32" s="19">
        <f t="shared" si="3"/>
        <v>8.3796700000000008</v>
      </c>
      <c r="K32" s="19">
        <f t="shared" si="3"/>
        <v>8.2481600000000004</v>
      </c>
      <c r="L32" s="19">
        <f t="shared" si="3"/>
        <v>8.0044599999999999</v>
      </c>
      <c r="M32" s="19">
        <f t="shared" si="3"/>
        <v>7.8383700000000003</v>
      </c>
      <c r="N32" s="19">
        <f t="shared" si="3"/>
        <v>7.5961299999999996</v>
      </c>
    </row>
    <row r="33" spans="1:19" s="28" customFormat="1" ht="10.5" customHeight="1" x14ac:dyDescent="0.2">
      <c r="A33" s="30">
        <f t="shared" si="1"/>
        <v>3.2000000000000917E-3</v>
      </c>
      <c r="C33" s="21">
        <f t="shared" si="2"/>
        <v>18</v>
      </c>
      <c r="D33" s="22">
        <f t="shared" si="3"/>
        <v>10.68718</v>
      </c>
      <c r="E33" s="22">
        <f t="shared" si="3"/>
        <v>9.4354600000000008</v>
      </c>
      <c r="F33" s="22">
        <f t="shared" si="3"/>
        <v>9.7593700000000005</v>
      </c>
      <c r="G33" s="22">
        <f t="shared" si="3"/>
        <v>9.5641400000000001</v>
      </c>
      <c r="H33" s="22">
        <f t="shared" si="3"/>
        <v>9.0715699999999995</v>
      </c>
      <c r="I33" s="22">
        <f t="shared" si="3"/>
        <v>8.5102399999999996</v>
      </c>
      <c r="J33" s="22">
        <f t="shared" si="3"/>
        <v>8.3819199999999991</v>
      </c>
      <c r="K33" s="22">
        <f t="shared" si="3"/>
        <v>8.2503799999999998</v>
      </c>
      <c r="L33" s="22">
        <f t="shared" si="3"/>
        <v>8.0066100000000002</v>
      </c>
      <c r="M33" s="22">
        <f t="shared" si="3"/>
        <v>7.8404699999999998</v>
      </c>
      <c r="N33" s="22">
        <f t="shared" si="3"/>
        <v>7.5981699999999996</v>
      </c>
    </row>
    <row r="34" spans="1:19" s="28" customFormat="1" ht="10.5" customHeight="1" x14ac:dyDescent="0.2">
      <c r="A34" s="30">
        <f t="shared" si="1"/>
        <v>3.2000000000000917E-3</v>
      </c>
      <c r="C34" s="26">
        <f t="shared" si="2"/>
        <v>19</v>
      </c>
      <c r="D34" s="19">
        <f t="shared" si="3"/>
        <v>10.68998</v>
      </c>
      <c r="E34" s="19">
        <f t="shared" si="3"/>
        <v>9.4379299999999997</v>
      </c>
      <c r="F34" s="19">
        <f t="shared" si="3"/>
        <v>9.7619900000000008</v>
      </c>
      <c r="G34" s="19">
        <f t="shared" si="3"/>
        <v>9.5667100000000005</v>
      </c>
      <c r="H34" s="19">
        <f t="shared" si="3"/>
        <v>9.0739999999999998</v>
      </c>
      <c r="I34" s="19">
        <f t="shared" si="3"/>
        <v>8.5125200000000003</v>
      </c>
      <c r="J34" s="19">
        <f t="shared" si="3"/>
        <v>8.3841699999999992</v>
      </c>
      <c r="K34" s="19">
        <f t="shared" si="3"/>
        <v>8.2525899999999996</v>
      </c>
      <c r="L34" s="19">
        <f t="shared" si="3"/>
        <v>8.0087600000000005</v>
      </c>
      <c r="M34" s="19">
        <f t="shared" si="3"/>
        <v>7.8425799999999999</v>
      </c>
      <c r="N34" s="19">
        <f t="shared" si="3"/>
        <v>7.6002099999999997</v>
      </c>
    </row>
    <row r="35" spans="1:19" s="28" customFormat="1" ht="10.5" customHeight="1" x14ac:dyDescent="0.2">
      <c r="A35" s="30">
        <f t="shared" si="1"/>
        <v>3.2000000000000917E-3</v>
      </c>
      <c r="C35" s="26">
        <f t="shared" si="2"/>
        <v>20</v>
      </c>
      <c r="D35" s="19">
        <f t="shared" si="3"/>
        <v>10.692769999999999</v>
      </c>
      <c r="E35" s="19">
        <f t="shared" si="3"/>
        <v>9.4404000000000003</v>
      </c>
      <c r="F35" s="19">
        <f t="shared" si="3"/>
        <v>9.7646099999999993</v>
      </c>
      <c r="G35" s="19">
        <f t="shared" si="3"/>
        <v>9.5692699999999995</v>
      </c>
      <c r="H35" s="19">
        <f t="shared" si="3"/>
        <v>9.0764399999999998</v>
      </c>
      <c r="I35" s="19">
        <f t="shared" si="3"/>
        <v>8.5148100000000007</v>
      </c>
      <c r="J35" s="19">
        <f t="shared" si="3"/>
        <v>8.3864199999999993</v>
      </c>
      <c r="K35" s="19">
        <f t="shared" si="3"/>
        <v>8.2548100000000009</v>
      </c>
      <c r="L35" s="19">
        <f t="shared" si="3"/>
        <v>8.0108999999999995</v>
      </c>
      <c r="M35" s="19">
        <f t="shared" si="3"/>
        <v>7.8446800000000003</v>
      </c>
      <c r="N35" s="19">
        <f t="shared" si="3"/>
        <v>7.6022499999999997</v>
      </c>
    </row>
    <row r="36" spans="1:19" s="28" customFormat="1" ht="10.5" customHeight="1" x14ac:dyDescent="0.2">
      <c r="A36" s="30">
        <f t="shared" si="1"/>
        <v>3.2000000000000917E-3</v>
      </c>
      <c r="C36" s="21">
        <f t="shared" si="2"/>
        <v>21</v>
      </c>
      <c r="D36" s="22">
        <f t="shared" ref="D36:N43" si="4">ROUND(100000*LVT / D$11 * ((1+D$12/100) ^ ((DAYS360(D$6,$L$2)+$C36-1)/360) * ((1+$A36) ^ (($C36-15)/30))) / 100000,5)</f>
        <v>10.69557</v>
      </c>
      <c r="E36" s="22">
        <f t="shared" si="4"/>
        <v>9.4428800000000006</v>
      </c>
      <c r="F36" s="22">
        <f t="shared" si="4"/>
        <v>9.7672299999999996</v>
      </c>
      <c r="G36" s="22">
        <f t="shared" si="4"/>
        <v>9.5718399999999999</v>
      </c>
      <c r="H36" s="22">
        <f t="shared" si="4"/>
        <v>9.0788799999999998</v>
      </c>
      <c r="I36" s="22">
        <f t="shared" si="4"/>
        <v>8.5170899999999996</v>
      </c>
      <c r="J36" s="22">
        <f t="shared" si="4"/>
        <v>8.3886699999999994</v>
      </c>
      <c r="K36" s="22">
        <f t="shared" si="4"/>
        <v>8.2570200000000007</v>
      </c>
      <c r="L36" s="22">
        <f t="shared" si="4"/>
        <v>8.0130599999999994</v>
      </c>
      <c r="M36" s="22">
        <f t="shared" si="4"/>
        <v>7.8467900000000004</v>
      </c>
      <c r="N36" s="22">
        <f t="shared" si="4"/>
        <v>7.6042899999999998</v>
      </c>
    </row>
    <row r="37" spans="1:19" s="28" customFormat="1" ht="10.5" customHeight="1" x14ac:dyDescent="0.2">
      <c r="A37" s="30">
        <f t="shared" si="1"/>
        <v>3.2000000000000917E-3</v>
      </c>
      <c r="C37" s="26">
        <f t="shared" si="2"/>
        <v>22</v>
      </c>
      <c r="D37" s="19">
        <f t="shared" si="4"/>
        <v>10.698370000000001</v>
      </c>
      <c r="E37" s="19">
        <f t="shared" si="4"/>
        <v>9.4453499999999995</v>
      </c>
      <c r="F37" s="19">
        <f t="shared" si="4"/>
        <v>9.7698599999999995</v>
      </c>
      <c r="G37" s="19">
        <f t="shared" si="4"/>
        <v>9.5744100000000003</v>
      </c>
      <c r="H37" s="19">
        <f t="shared" si="4"/>
        <v>9.0813100000000002</v>
      </c>
      <c r="I37" s="19">
        <f t="shared" si="4"/>
        <v>8.51938</v>
      </c>
      <c r="J37" s="19">
        <f t="shared" si="4"/>
        <v>8.3909199999999995</v>
      </c>
      <c r="K37" s="19">
        <f t="shared" si="4"/>
        <v>8.2592400000000001</v>
      </c>
      <c r="L37" s="19">
        <f t="shared" si="4"/>
        <v>8.0152099999999997</v>
      </c>
      <c r="M37" s="19">
        <f t="shared" si="4"/>
        <v>7.8488899999999999</v>
      </c>
      <c r="N37" s="19">
        <f t="shared" si="4"/>
        <v>7.6063299999999998</v>
      </c>
      <c r="P37" s="19"/>
      <c r="Q37" s="19"/>
    </row>
    <row r="38" spans="1:19" s="28" customFormat="1" ht="10.5" customHeight="1" x14ac:dyDescent="0.2">
      <c r="A38" s="30">
        <f t="shared" si="1"/>
        <v>3.2000000000000917E-3</v>
      </c>
      <c r="C38" s="26">
        <f t="shared" si="2"/>
        <v>23</v>
      </c>
      <c r="D38" s="19">
        <f t="shared" si="4"/>
        <v>10.701180000000001</v>
      </c>
      <c r="E38" s="19">
        <f t="shared" si="4"/>
        <v>9.4478200000000001</v>
      </c>
      <c r="F38" s="19">
        <f t="shared" si="4"/>
        <v>9.7724799999999998</v>
      </c>
      <c r="G38" s="19">
        <f t="shared" si="4"/>
        <v>9.5769800000000007</v>
      </c>
      <c r="H38" s="19">
        <f t="shared" si="4"/>
        <v>9.0837500000000002</v>
      </c>
      <c r="I38" s="19">
        <f t="shared" si="4"/>
        <v>8.5216700000000003</v>
      </c>
      <c r="J38" s="19">
        <f t="shared" si="4"/>
        <v>8.3931699999999996</v>
      </c>
      <c r="K38" s="19">
        <f t="shared" si="4"/>
        <v>8.26145</v>
      </c>
      <c r="L38" s="19">
        <f t="shared" si="4"/>
        <v>8.01736</v>
      </c>
      <c r="M38" s="19">
        <f t="shared" si="4"/>
        <v>7.851</v>
      </c>
      <c r="N38" s="19">
        <f t="shared" si="4"/>
        <v>7.6083699999999999</v>
      </c>
    </row>
    <row r="39" spans="1:19" s="28" customFormat="1" ht="10.5" customHeight="1" x14ac:dyDescent="0.2">
      <c r="A39" s="30">
        <f t="shared" si="1"/>
        <v>3.2000000000000917E-3</v>
      </c>
      <c r="C39" s="21">
        <f t="shared" si="2"/>
        <v>24</v>
      </c>
      <c r="D39" s="22">
        <f t="shared" si="4"/>
        <v>10.70398</v>
      </c>
      <c r="E39" s="22">
        <f t="shared" si="4"/>
        <v>9.4503000000000004</v>
      </c>
      <c r="F39" s="22">
        <f t="shared" si="4"/>
        <v>9.7751000000000001</v>
      </c>
      <c r="G39" s="22">
        <f t="shared" si="4"/>
        <v>9.5795499999999993</v>
      </c>
      <c r="H39" s="22">
        <f t="shared" si="4"/>
        <v>9.0861900000000002</v>
      </c>
      <c r="I39" s="22">
        <f t="shared" si="4"/>
        <v>8.5239499999999992</v>
      </c>
      <c r="J39" s="22">
        <f t="shared" si="4"/>
        <v>8.3954299999999993</v>
      </c>
      <c r="K39" s="22">
        <f t="shared" si="4"/>
        <v>8.2636699999999994</v>
      </c>
      <c r="L39" s="22">
        <f t="shared" si="4"/>
        <v>8.0195100000000004</v>
      </c>
      <c r="M39" s="22">
        <f t="shared" si="4"/>
        <v>7.85311</v>
      </c>
      <c r="N39" s="22">
        <f t="shared" si="4"/>
        <v>7.6104099999999999</v>
      </c>
    </row>
    <row r="40" spans="1:19" s="28" customFormat="1" ht="10.5" customHeight="1" x14ac:dyDescent="0.2">
      <c r="A40" s="30">
        <f t="shared" si="1"/>
        <v>3.2000000000000917E-3</v>
      </c>
      <c r="C40" s="26">
        <f t="shared" si="2"/>
        <v>25</v>
      </c>
      <c r="D40" s="19">
        <f t="shared" si="4"/>
        <v>10.70678</v>
      </c>
      <c r="E40" s="19">
        <f t="shared" si="4"/>
        <v>9.4527699999999992</v>
      </c>
      <c r="F40" s="19">
        <f t="shared" si="4"/>
        <v>9.7777200000000004</v>
      </c>
      <c r="G40" s="19">
        <f t="shared" si="4"/>
        <v>9.5821199999999997</v>
      </c>
      <c r="H40" s="19">
        <f t="shared" si="4"/>
        <v>9.0886300000000002</v>
      </c>
      <c r="I40" s="19">
        <f t="shared" si="4"/>
        <v>8.5262399999999996</v>
      </c>
      <c r="J40" s="19">
        <f t="shared" si="4"/>
        <v>8.3976799999999994</v>
      </c>
      <c r="K40" s="19">
        <f t="shared" si="4"/>
        <v>8.2658900000000006</v>
      </c>
      <c r="L40" s="19">
        <f t="shared" si="4"/>
        <v>8.0216600000000007</v>
      </c>
      <c r="M40" s="19">
        <f t="shared" si="4"/>
        <v>7.8552200000000001</v>
      </c>
      <c r="N40" s="19">
        <f t="shared" si="4"/>
        <v>7.6124599999999996</v>
      </c>
    </row>
    <row r="41" spans="1:19" s="28" customFormat="1" ht="10.5" customHeight="1" x14ac:dyDescent="0.2">
      <c r="A41" s="30">
        <f t="shared" si="1"/>
        <v>3.2000000000000917E-3</v>
      </c>
      <c r="C41" s="26">
        <f t="shared" si="2"/>
        <v>26</v>
      </c>
      <c r="D41" s="19">
        <f t="shared" si="4"/>
        <v>10.709580000000001</v>
      </c>
      <c r="E41" s="19">
        <f t="shared" si="4"/>
        <v>9.4552499999999995</v>
      </c>
      <c r="F41" s="19">
        <f t="shared" si="4"/>
        <v>9.7803500000000003</v>
      </c>
      <c r="G41" s="19">
        <f t="shared" si="4"/>
        <v>9.5846900000000002</v>
      </c>
      <c r="H41" s="19">
        <f t="shared" si="4"/>
        <v>9.0910700000000002</v>
      </c>
      <c r="I41" s="19">
        <f t="shared" si="4"/>
        <v>8.5285299999999999</v>
      </c>
      <c r="J41" s="19">
        <f t="shared" si="4"/>
        <v>8.3999299999999995</v>
      </c>
      <c r="K41" s="19">
        <f t="shared" si="4"/>
        <v>8.2681100000000001</v>
      </c>
      <c r="L41" s="19">
        <f t="shared" si="4"/>
        <v>8.0238099999999992</v>
      </c>
      <c r="M41" s="19">
        <f t="shared" si="4"/>
        <v>7.8573199999999996</v>
      </c>
      <c r="N41" s="19">
        <f t="shared" si="4"/>
        <v>7.6144999999999996</v>
      </c>
    </row>
    <row r="42" spans="1:19" s="28" customFormat="1" ht="10.5" customHeight="1" x14ac:dyDescent="0.2">
      <c r="A42" s="30">
        <f t="shared" si="1"/>
        <v>3.2000000000000917E-3</v>
      </c>
      <c r="C42" s="21">
        <f t="shared" si="2"/>
        <v>27</v>
      </c>
      <c r="D42" s="22">
        <f t="shared" si="4"/>
        <v>10.712389999999999</v>
      </c>
      <c r="E42" s="22">
        <f t="shared" si="4"/>
        <v>9.4577200000000001</v>
      </c>
      <c r="F42" s="22">
        <f t="shared" si="4"/>
        <v>9.7829700000000006</v>
      </c>
      <c r="G42" s="22">
        <f t="shared" si="4"/>
        <v>9.5872700000000002</v>
      </c>
      <c r="H42" s="22">
        <f t="shared" si="4"/>
        <v>9.0935100000000002</v>
      </c>
      <c r="I42" s="22">
        <f t="shared" si="4"/>
        <v>8.5308200000000003</v>
      </c>
      <c r="J42" s="22">
        <f t="shared" si="4"/>
        <v>8.4021899999999992</v>
      </c>
      <c r="K42" s="22">
        <f t="shared" si="4"/>
        <v>8.2703299999999995</v>
      </c>
      <c r="L42" s="22">
        <f t="shared" si="4"/>
        <v>8.0259699999999992</v>
      </c>
      <c r="M42" s="22">
        <f t="shared" si="4"/>
        <v>7.8594299999999997</v>
      </c>
      <c r="N42" s="22">
        <f t="shared" si="4"/>
        <v>7.6165399999999996</v>
      </c>
    </row>
    <row r="43" spans="1:19" s="28" customFormat="1" ht="10.5" customHeight="1" x14ac:dyDescent="0.2">
      <c r="A43" s="30">
        <f t="shared" si="1"/>
        <v>3.2000000000000002E-3</v>
      </c>
      <c r="C43" s="26">
        <f t="shared" si="2"/>
        <v>28</v>
      </c>
      <c r="D43" s="19">
        <f t="shared" si="4"/>
        <v>10.71519</v>
      </c>
      <c r="E43" s="19">
        <f t="shared" si="4"/>
        <v>9.4602000000000004</v>
      </c>
      <c r="F43" s="19">
        <f t="shared" si="4"/>
        <v>9.7856000000000005</v>
      </c>
      <c r="G43" s="19">
        <f t="shared" si="4"/>
        <v>9.5898400000000006</v>
      </c>
      <c r="H43" s="19">
        <f t="shared" si="4"/>
        <v>9.0959500000000002</v>
      </c>
      <c r="I43" s="19">
        <f t="shared" si="4"/>
        <v>8.5331100000000006</v>
      </c>
      <c r="J43" s="19">
        <f t="shared" si="4"/>
        <v>8.4044399999999992</v>
      </c>
      <c r="K43" s="19">
        <f t="shared" si="4"/>
        <v>8.2725500000000007</v>
      </c>
      <c r="L43" s="19">
        <f t="shared" si="4"/>
        <v>8.0281199999999995</v>
      </c>
      <c r="M43" s="19">
        <f t="shared" si="4"/>
        <v>7.8615399999999998</v>
      </c>
      <c r="N43" s="19">
        <f t="shared" si="4"/>
        <v>7.6185900000000002</v>
      </c>
    </row>
    <row r="44" spans="1:19" s="25" customFormat="1" ht="11.25" customHeight="1" x14ac:dyDescent="0.2">
      <c r="A44" s="31"/>
      <c r="C44" s="26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9" ht="13.5" customHeight="1" x14ac:dyDescent="0.2">
      <c r="A45" s="31"/>
      <c r="B45" s="1" t="s">
        <v>2</v>
      </c>
      <c r="D45" s="9">
        <v>34196</v>
      </c>
      <c r="E45" s="9">
        <v>34257</v>
      </c>
      <c r="F45" s="9">
        <v>34349</v>
      </c>
      <c r="G45" s="9">
        <v>34469</v>
      </c>
      <c r="H45" s="9">
        <v>34561</v>
      </c>
      <c r="I45" s="9">
        <v>34592</v>
      </c>
      <c r="J45" s="9">
        <v>34714</v>
      </c>
      <c r="K45" s="9">
        <v>34865</v>
      </c>
      <c r="L45" s="9">
        <v>35079</v>
      </c>
      <c r="M45" s="9">
        <v>35779</v>
      </c>
      <c r="N45" s="9">
        <v>36965</v>
      </c>
      <c r="O45" s="33"/>
      <c r="P45" s="33"/>
      <c r="Q45" s="33"/>
      <c r="R45" s="33"/>
      <c r="S45" s="33"/>
    </row>
    <row r="46" spans="1:19" ht="21.75" customHeight="1" x14ac:dyDescent="0.2">
      <c r="A46" s="31"/>
      <c r="B46" s="1" t="s">
        <v>3</v>
      </c>
      <c r="D46" s="10" t="s">
        <v>22</v>
      </c>
      <c r="E46" s="10" t="s">
        <v>23</v>
      </c>
      <c r="F46" s="10" t="s">
        <v>24</v>
      </c>
      <c r="G46" s="10" t="s">
        <v>25</v>
      </c>
      <c r="H46" s="10" t="s">
        <v>26</v>
      </c>
      <c r="I46" s="10" t="s">
        <v>27</v>
      </c>
      <c r="J46" s="10" t="s">
        <v>28</v>
      </c>
      <c r="K46" s="10" t="s">
        <v>29</v>
      </c>
      <c r="L46" s="10" t="s">
        <v>30</v>
      </c>
      <c r="M46" s="10" t="s">
        <v>31</v>
      </c>
      <c r="N46" s="10" t="s">
        <v>32</v>
      </c>
      <c r="O46" s="33"/>
      <c r="P46" s="33"/>
      <c r="Q46" s="33"/>
      <c r="R46" s="33"/>
      <c r="S46" s="33"/>
    </row>
    <row r="47" spans="1:19" ht="8.1" customHeight="1" x14ac:dyDescent="0.2">
      <c r="A47" s="31"/>
    </row>
    <row r="48" spans="1:19" ht="11.1" customHeight="1" x14ac:dyDescent="0.2">
      <c r="A48" s="31"/>
      <c r="B48" s="1" t="s">
        <v>15</v>
      </c>
      <c r="C48" s="1">
        <f>[1]Forsendur!C3</f>
        <v>7912</v>
      </c>
      <c r="D48" s="10"/>
      <c r="E48" s="10"/>
      <c r="K48" s="33"/>
      <c r="L48" s="33"/>
      <c r="M48" s="33"/>
      <c r="O48" s="33"/>
      <c r="P48" s="33"/>
      <c r="Q48" s="33"/>
      <c r="R48" s="33"/>
      <c r="S48" s="33"/>
    </row>
    <row r="49" spans="1:19" ht="11.1" customHeight="1" x14ac:dyDescent="0.2">
      <c r="A49" s="31"/>
      <c r="C49" s="34">
        <f>[1]Forsendur!C4</f>
        <v>400.7</v>
      </c>
      <c r="D49" s="10"/>
      <c r="E49" s="10"/>
      <c r="K49" s="33"/>
      <c r="L49" s="33"/>
      <c r="M49" s="33"/>
      <c r="O49" s="33"/>
      <c r="P49" s="33"/>
      <c r="Q49" s="33"/>
      <c r="R49" s="33"/>
      <c r="S49" s="33"/>
    </row>
    <row r="50" spans="1:19" ht="11.1" customHeight="1" x14ac:dyDescent="0.2">
      <c r="A50" s="31"/>
      <c r="B50" s="1" t="s">
        <v>16</v>
      </c>
      <c r="D50" s="10">
        <v>3307</v>
      </c>
      <c r="E50" s="10">
        <v>3339</v>
      </c>
      <c r="F50" s="10">
        <v>3343</v>
      </c>
      <c r="G50" s="10">
        <v>3347</v>
      </c>
      <c r="H50" s="10">
        <v>3370</v>
      </c>
      <c r="I50" s="10">
        <v>3373</v>
      </c>
      <c r="J50" s="10">
        <v>3385</v>
      </c>
      <c r="K50" s="11">
        <v>172.1</v>
      </c>
      <c r="L50" s="11">
        <v>174.2</v>
      </c>
      <c r="M50" s="11">
        <v>181.7</v>
      </c>
      <c r="N50" s="11">
        <v>202.8</v>
      </c>
      <c r="O50" s="33"/>
      <c r="P50" s="33"/>
      <c r="Q50" s="33"/>
      <c r="R50" s="33"/>
      <c r="S50" s="33"/>
    </row>
    <row r="51" spans="1:19" ht="11.1" customHeight="1" x14ac:dyDescent="0.2">
      <c r="A51" s="31"/>
      <c r="B51" s="1" t="s">
        <v>18</v>
      </c>
      <c r="D51" s="10">
        <v>6</v>
      </c>
      <c r="E51" s="10">
        <v>5</v>
      </c>
      <c r="F51" s="10">
        <v>4.75</v>
      </c>
      <c r="G51" s="10">
        <v>4.75</v>
      </c>
      <c r="H51" s="10">
        <v>4.75</v>
      </c>
      <c r="I51" s="10">
        <v>4.75</v>
      </c>
      <c r="J51" s="10">
        <v>4.75</v>
      </c>
      <c r="K51" s="10">
        <v>4.75</v>
      </c>
      <c r="L51" s="10">
        <v>4.75</v>
      </c>
      <c r="M51" s="10">
        <v>4.75</v>
      </c>
      <c r="N51" s="10">
        <v>4.75</v>
      </c>
      <c r="O51" s="33"/>
      <c r="P51" s="33"/>
      <c r="Q51" s="33"/>
      <c r="R51" s="33"/>
      <c r="S51" s="33"/>
    </row>
    <row r="52" spans="1:19" ht="11.1" customHeight="1" x14ac:dyDescent="0.2">
      <c r="A52" s="31"/>
      <c r="B52" s="1" t="s">
        <v>20</v>
      </c>
      <c r="C52" s="13">
        <f>[1]Forsendur!C7</f>
        <v>3.2000000000000917E-3</v>
      </c>
    </row>
    <row r="53" spans="1:19" ht="11.1" customHeight="1" x14ac:dyDescent="0.2">
      <c r="A53" s="31"/>
      <c r="B53" s="1" t="str">
        <f>B14</f>
        <v>Hækkun vísitölu</v>
      </c>
      <c r="C53" s="13">
        <f>Verdb_raun</f>
        <v>3.2000000000000002E-3</v>
      </c>
      <c r="H53" s="32"/>
      <c r="K53" s="32"/>
      <c r="M53" s="32"/>
      <c r="N53" s="32"/>
    </row>
    <row r="54" spans="1:19" ht="3.95" customHeight="1" x14ac:dyDescent="0.2">
      <c r="A54" s="31"/>
    </row>
    <row r="55" spans="1:19" ht="10.5" customHeight="1" x14ac:dyDescent="0.2">
      <c r="A55" s="17">
        <f t="shared" ref="A55:A82" si="5">IF(Dags_visit_naest&gt;C55,verdbspa,Verdb_raun)</f>
        <v>3.2000000000000917E-3</v>
      </c>
      <c r="B55" s="18" t="str">
        <f>B16</f>
        <v>Dagsetning...</v>
      </c>
      <c r="C55" s="20">
        <v>1</v>
      </c>
      <c r="D55" s="19">
        <f t="shared" ref="D55:J64" si="6">ROUND(100000*LVT/D$50*((1+D$51/100)^((DAYS360(D$45,$L$2)+$C55-1)/360)*((1+$A55)^(($C55-15)/30)))/100000,5)</f>
        <v>7.35304</v>
      </c>
      <c r="E55" s="19">
        <f t="shared" si="6"/>
        <v>6.0162599999999999</v>
      </c>
      <c r="F55" s="19">
        <f t="shared" si="6"/>
        <v>5.6749999999999998</v>
      </c>
      <c r="G55" s="19">
        <f t="shared" si="6"/>
        <v>5.5812099999999996</v>
      </c>
      <c r="H55" s="19">
        <f t="shared" si="6"/>
        <v>5.4791800000000004</v>
      </c>
      <c r="I55" s="19">
        <f t="shared" si="6"/>
        <v>5.4531799999999997</v>
      </c>
      <c r="J55" s="19">
        <f>ROUND(100000*LVT/J$50*((1+J$51/100)^((DAYS360(J$45,$L$2)+$C55-1)/360)*((1+$A55)^(($C55-15)/30)))/100000,5)</f>
        <v>5.3504399999999999</v>
      </c>
      <c r="K55" s="19">
        <f t="shared" ref="K55:N82" si="7">ROUND(100000*NVT/K$50*((1+K$51/100)^((DAYS360(K$45,$L$2)+$C55-1)/360)*((1+$A55)^(($C55-15)/30)))/100000,5)</f>
        <v>5.2275999999999998</v>
      </c>
      <c r="L55" s="19">
        <f t="shared" si="7"/>
        <v>5.0266500000000001</v>
      </c>
      <c r="M55" s="19">
        <f t="shared" si="7"/>
        <v>4.4090400000000001</v>
      </c>
      <c r="N55" s="19">
        <f t="shared" si="7"/>
        <v>3.3972699999999998</v>
      </c>
    </row>
    <row r="56" spans="1:19" ht="10.5" customHeight="1" x14ac:dyDescent="0.2">
      <c r="A56" s="17">
        <f t="shared" si="5"/>
        <v>3.2000000000000917E-3</v>
      </c>
      <c r="B56" s="32"/>
      <c r="C56" s="20">
        <f t="shared" ref="C56:C82" si="8">C55+1</f>
        <v>2</v>
      </c>
      <c r="D56" s="19">
        <f t="shared" si="6"/>
        <v>7.3550199999999997</v>
      </c>
      <c r="E56" s="19">
        <f t="shared" si="6"/>
        <v>6.0177199999999997</v>
      </c>
      <c r="F56" s="19">
        <f t="shared" si="6"/>
        <v>5.6763300000000001</v>
      </c>
      <c r="G56" s="19">
        <f t="shared" si="6"/>
        <v>5.5825199999999997</v>
      </c>
      <c r="H56" s="19">
        <f t="shared" si="6"/>
        <v>5.4804700000000004</v>
      </c>
      <c r="I56" s="19">
        <f t="shared" si="6"/>
        <v>5.4544600000000001</v>
      </c>
      <c r="J56" s="19">
        <f t="shared" si="6"/>
        <v>5.3517000000000001</v>
      </c>
      <c r="K56" s="19">
        <f t="shared" si="7"/>
        <v>5.2288399999999999</v>
      </c>
      <c r="L56" s="19">
        <f t="shared" si="7"/>
        <v>5.0278400000000003</v>
      </c>
      <c r="M56" s="19">
        <f t="shared" si="7"/>
        <v>4.4100700000000002</v>
      </c>
      <c r="N56" s="19">
        <f t="shared" si="7"/>
        <v>3.3980700000000001</v>
      </c>
    </row>
    <row r="57" spans="1:19" ht="10.5" customHeight="1" x14ac:dyDescent="0.2">
      <c r="A57" s="17">
        <f t="shared" si="5"/>
        <v>3.2000000000000917E-3</v>
      </c>
      <c r="B57" s="32"/>
      <c r="C57" s="21">
        <f t="shared" si="8"/>
        <v>3</v>
      </c>
      <c r="D57" s="22">
        <f t="shared" si="6"/>
        <v>7.3569899999999997</v>
      </c>
      <c r="E57" s="22">
        <f t="shared" si="6"/>
        <v>6.0191699999999999</v>
      </c>
      <c r="F57" s="22">
        <f t="shared" si="6"/>
        <v>5.67767</v>
      </c>
      <c r="G57" s="22">
        <f t="shared" si="6"/>
        <v>5.5838400000000004</v>
      </c>
      <c r="H57" s="22">
        <f t="shared" si="6"/>
        <v>5.4817600000000004</v>
      </c>
      <c r="I57" s="22">
        <f t="shared" si="6"/>
        <v>5.4557500000000001</v>
      </c>
      <c r="J57" s="22">
        <f t="shared" si="6"/>
        <v>5.3529600000000004</v>
      </c>
      <c r="K57" s="22">
        <f t="shared" si="7"/>
        <v>5.2300700000000004</v>
      </c>
      <c r="L57" s="22">
        <f t="shared" si="7"/>
        <v>5.02902</v>
      </c>
      <c r="M57" s="22">
        <f t="shared" si="7"/>
        <v>4.4111099999999999</v>
      </c>
      <c r="N57" s="22">
        <f t="shared" si="7"/>
        <v>3.3988700000000001</v>
      </c>
    </row>
    <row r="58" spans="1:19" ht="10.5" customHeight="1" x14ac:dyDescent="0.2">
      <c r="A58" s="17">
        <f t="shared" si="5"/>
        <v>3.2000000000000917E-3</v>
      </c>
      <c r="B58" s="32"/>
      <c r="C58" s="20">
        <f t="shared" si="8"/>
        <v>4</v>
      </c>
      <c r="D58" s="19">
        <f t="shared" si="6"/>
        <v>7.3589700000000002</v>
      </c>
      <c r="E58" s="19">
        <f t="shared" si="6"/>
        <v>6.0206299999999997</v>
      </c>
      <c r="F58" s="19">
        <f t="shared" si="6"/>
        <v>5.6790099999999999</v>
      </c>
      <c r="G58" s="19">
        <f t="shared" si="6"/>
        <v>5.5851499999999996</v>
      </c>
      <c r="H58" s="19">
        <f t="shared" si="6"/>
        <v>5.4830500000000004</v>
      </c>
      <c r="I58" s="19">
        <f t="shared" si="6"/>
        <v>5.4570299999999996</v>
      </c>
      <c r="J58" s="19">
        <f t="shared" si="6"/>
        <v>5.3542199999999998</v>
      </c>
      <c r="K58" s="19">
        <f t="shared" si="7"/>
        <v>5.2313000000000001</v>
      </c>
      <c r="L58" s="19">
        <f t="shared" si="7"/>
        <v>5.0301999999999998</v>
      </c>
      <c r="M58" s="19">
        <f t="shared" si="7"/>
        <v>4.4121499999999996</v>
      </c>
      <c r="N58" s="19">
        <f t="shared" si="7"/>
        <v>3.39967</v>
      </c>
    </row>
    <row r="59" spans="1:19" ht="10.5" customHeight="1" x14ac:dyDescent="0.2">
      <c r="A59" s="17">
        <f t="shared" si="5"/>
        <v>3.2000000000000917E-3</v>
      </c>
      <c r="B59" s="32"/>
      <c r="C59" s="20">
        <f t="shared" si="8"/>
        <v>5</v>
      </c>
      <c r="D59" s="19">
        <f t="shared" si="6"/>
        <v>7.3609400000000003</v>
      </c>
      <c r="E59" s="19">
        <f t="shared" si="6"/>
        <v>6.0220900000000004</v>
      </c>
      <c r="F59" s="19">
        <f t="shared" si="6"/>
        <v>5.6803400000000002</v>
      </c>
      <c r="G59" s="19">
        <f t="shared" si="6"/>
        <v>5.5864700000000003</v>
      </c>
      <c r="H59" s="19">
        <f t="shared" si="6"/>
        <v>5.4843400000000004</v>
      </c>
      <c r="I59" s="19">
        <f t="shared" si="6"/>
        <v>5.4583199999999996</v>
      </c>
      <c r="J59" s="19">
        <f t="shared" si="6"/>
        <v>5.35548</v>
      </c>
      <c r="K59" s="19">
        <f t="shared" si="7"/>
        <v>5.2325299999999997</v>
      </c>
      <c r="L59" s="19">
        <f t="shared" si="7"/>
        <v>5.03139</v>
      </c>
      <c r="M59" s="19">
        <f t="shared" si="7"/>
        <v>4.4131900000000002</v>
      </c>
      <c r="N59" s="19">
        <f t="shared" si="7"/>
        <v>3.4004699999999999</v>
      </c>
    </row>
    <row r="60" spans="1:19" ht="10.5" customHeight="1" x14ac:dyDescent="0.2">
      <c r="A60" s="17">
        <f t="shared" si="5"/>
        <v>3.2000000000000917E-3</v>
      </c>
      <c r="B60" s="32"/>
      <c r="C60" s="21">
        <f t="shared" si="8"/>
        <v>6</v>
      </c>
      <c r="D60" s="22">
        <f t="shared" si="6"/>
        <v>7.3629199999999999</v>
      </c>
      <c r="E60" s="22">
        <f t="shared" si="6"/>
        <v>6.0235399999999997</v>
      </c>
      <c r="F60" s="22">
        <f t="shared" si="6"/>
        <v>5.6816800000000001</v>
      </c>
      <c r="G60" s="22">
        <f t="shared" si="6"/>
        <v>5.5877800000000004</v>
      </c>
      <c r="H60" s="22">
        <f t="shared" si="6"/>
        <v>5.4856299999999996</v>
      </c>
      <c r="I60" s="22">
        <f t="shared" si="6"/>
        <v>5.4596</v>
      </c>
      <c r="J60" s="22">
        <f t="shared" si="6"/>
        <v>5.3567400000000003</v>
      </c>
      <c r="K60" s="22">
        <f t="shared" si="7"/>
        <v>5.2337600000000002</v>
      </c>
      <c r="L60" s="22">
        <f t="shared" si="7"/>
        <v>5.0325699999999998</v>
      </c>
      <c r="M60" s="22">
        <f t="shared" si="7"/>
        <v>4.4142299999999999</v>
      </c>
      <c r="N60" s="22">
        <f t="shared" si="7"/>
        <v>3.4012699999999998</v>
      </c>
    </row>
    <row r="61" spans="1:19" ht="10.5" customHeight="1" x14ac:dyDescent="0.2">
      <c r="A61" s="17">
        <f t="shared" si="5"/>
        <v>3.2000000000000917E-3</v>
      </c>
      <c r="B61" s="32"/>
      <c r="C61" s="20">
        <f t="shared" si="8"/>
        <v>7</v>
      </c>
      <c r="D61" s="19">
        <f t="shared" si="6"/>
        <v>7.3648899999999999</v>
      </c>
      <c r="E61" s="19">
        <f t="shared" si="6"/>
        <v>6.0250000000000004</v>
      </c>
      <c r="F61" s="19">
        <f t="shared" si="6"/>
        <v>5.68302</v>
      </c>
      <c r="G61" s="19">
        <f t="shared" si="6"/>
        <v>5.5891000000000002</v>
      </c>
      <c r="H61" s="19">
        <f t="shared" si="6"/>
        <v>5.4869300000000001</v>
      </c>
      <c r="I61" s="19">
        <f t="shared" si="6"/>
        <v>5.46089</v>
      </c>
      <c r="J61" s="19">
        <f t="shared" si="6"/>
        <v>5.3579999999999997</v>
      </c>
      <c r="K61" s="19">
        <f t="shared" si="7"/>
        <v>5.2349899999999998</v>
      </c>
      <c r="L61" s="19">
        <f t="shared" si="7"/>
        <v>5.03376</v>
      </c>
      <c r="M61" s="19">
        <f t="shared" si="7"/>
        <v>4.4152699999999996</v>
      </c>
      <c r="N61" s="19">
        <f t="shared" si="7"/>
        <v>3.4020700000000001</v>
      </c>
    </row>
    <row r="62" spans="1:19" ht="10.5" customHeight="1" x14ac:dyDescent="0.2">
      <c r="A62" s="17">
        <f t="shared" si="5"/>
        <v>3.2000000000000917E-3</v>
      </c>
      <c r="B62" s="32"/>
      <c r="C62" s="20">
        <f t="shared" si="8"/>
        <v>8</v>
      </c>
      <c r="D62" s="19">
        <f t="shared" si="6"/>
        <v>7.3668699999999996</v>
      </c>
      <c r="E62" s="19">
        <f t="shared" si="6"/>
        <v>6.0264600000000002</v>
      </c>
      <c r="F62" s="19">
        <f t="shared" si="6"/>
        <v>5.6843599999999999</v>
      </c>
      <c r="G62" s="19">
        <f t="shared" si="6"/>
        <v>5.5904100000000003</v>
      </c>
      <c r="H62" s="19">
        <f t="shared" si="6"/>
        <v>5.4882200000000001</v>
      </c>
      <c r="I62" s="19">
        <f t="shared" si="6"/>
        <v>5.4621700000000004</v>
      </c>
      <c r="J62" s="19">
        <f t="shared" si="6"/>
        <v>5.3592599999999999</v>
      </c>
      <c r="K62" s="19">
        <f t="shared" si="7"/>
        <v>5.2362299999999999</v>
      </c>
      <c r="L62" s="19">
        <f t="shared" si="7"/>
        <v>5.0349399999999997</v>
      </c>
      <c r="M62" s="19">
        <f t="shared" si="7"/>
        <v>4.4163100000000002</v>
      </c>
      <c r="N62" s="19">
        <f t="shared" si="7"/>
        <v>3.4028700000000001</v>
      </c>
    </row>
    <row r="63" spans="1:19" s="25" customFormat="1" ht="10.5" customHeight="1" x14ac:dyDescent="0.2">
      <c r="A63" s="17">
        <f t="shared" si="5"/>
        <v>3.2000000000000917E-3</v>
      </c>
      <c r="B63" s="35"/>
      <c r="C63" s="21">
        <f t="shared" si="8"/>
        <v>9</v>
      </c>
      <c r="D63" s="22">
        <f t="shared" si="6"/>
        <v>7.3688500000000001</v>
      </c>
      <c r="E63" s="22">
        <f t="shared" si="6"/>
        <v>6.0279199999999999</v>
      </c>
      <c r="F63" s="22">
        <f t="shared" si="6"/>
        <v>5.6856999999999998</v>
      </c>
      <c r="G63" s="22">
        <f t="shared" si="6"/>
        <v>5.5917300000000001</v>
      </c>
      <c r="H63" s="22">
        <f t="shared" si="6"/>
        <v>5.4895100000000001</v>
      </c>
      <c r="I63" s="22">
        <f t="shared" si="6"/>
        <v>5.4634600000000004</v>
      </c>
      <c r="J63" s="22">
        <f t="shared" si="6"/>
        <v>5.3605200000000002</v>
      </c>
      <c r="K63" s="22">
        <f t="shared" si="7"/>
        <v>5.2374599999999996</v>
      </c>
      <c r="L63" s="22">
        <f t="shared" si="7"/>
        <v>5.03613</v>
      </c>
      <c r="M63" s="22">
        <f t="shared" si="7"/>
        <v>4.4173499999999999</v>
      </c>
      <c r="N63" s="22">
        <f t="shared" si="7"/>
        <v>3.40367</v>
      </c>
    </row>
    <row r="64" spans="1:19" s="25" customFormat="1" ht="10.5" customHeight="1" x14ac:dyDescent="0.2">
      <c r="A64" s="17">
        <f t="shared" si="5"/>
        <v>3.2000000000000917E-3</v>
      </c>
      <c r="B64" s="35"/>
      <c r="C64" s="24">
        <f t="shared" si="8"/>
        <v>10</v>
      </c>
      <c r="D64" s="19">
        <f t="shared" si="6"/>
        <v>7.3708200000000001</v>
      </c>
      <c r="E64" s="19">
        <f t="shared" si="6"/>
        <v>6.0293799999999997</v>
      </c>
      <c r="F64" s="19">
        <f t="shared" si="6"/>
        <v>5.68703</v>
      </c>
      <c r="G64" s="19">
        <f t="shared" si="6"/>
        <v>5.5930499999999999</v>
      </c>
      <c r="H64" s="19">
        <f t="shared" si="6"/>
        <v>5.4908000000000001</v>
      </c>
      <c r="I64" s="19">
        <f t="shared" si="6"/>
        <v>5.4647399999999999</v>
      </c>
      <c r="J64" s="19">
        <f t="shared" si="6"/>
        <v>5.3617900000000001</v>
      </c>
      <c r="K64" s="19">
        <f t="shared" si="7"/>
        <v>5.2386900000000001</v>
      </c>
      <c r="L64" s="19">
        <f t="shared" si="7"/>
        <v>5.0373099999999997</v>
      </c>
      <c r="M64" s="19">
        <f t="shared" si="7"/>
        <v>4.4183899999999996</v>
      </c>
      <c r="N64" s="19">
        <f t="shared" si="7"/>
        <v>3.4044699999999999</v>
      </c>
    </row>
    <row r="65" spans="1:14" s="28" customFormat="1" x14ac:dyDescent="0.2">
      <c r="A65" s="29">
        <f t="shared" si="5"/>
        <v>3.2000000000000917E-3</v>
      </c>
      <c r="B65" s="36"/>
      <c r="C65" s="24">
        <f t="shared" si="8"/>
        <v>11</v>
      </c>
      <c r="D65" s="19">
        <f t="shared" ref="D65:J74" si="9">ROUND(100000*LVT/D$50*((1+D$51/100)^((DAYS360(D$45,$L$2)+$C65-1)/360)*((1+$A65)^(($C65-15)/30)))/100000,5)</f>
        <v>7.3727999999999998</v>
      </c>
      <c r="E65" s="19">
        <f t="shared" si="9"/>
        <v>6.0308400000000004</v>
      </c>
      <c r="F65" s="19">
        <f t="shared" si="9"/>
        <v>5.6883699999999999</v>
      </c>
      <c r="G65" s="19">
        <f t="shared" si="9"/>
        <v>5.59436</v>
      </c>
      <c r="H65" s="19">
        <f t="shared" si="9"/>
        <v>5.4920900000000001</v>
      </c>
      <c r="I65" s="19">
        <f t="shared" si="9"/>
        <v>5.4660299999999999</v>
      </c>
      <c r="J65" s="19">
        <f t="shared" si="9"/>
        <v>5.3630500000000003</v>
      </c>
      <c r="K65" s="19">
        <f t="shared" si="7"/>
        <v>5.2399300000000002</v>
      </c>
      <c r="L65" s="19">
        <f t="shared" si="7"/>
        <v>5.0385</v>
      </c>
      <c r="M65" s="19">
        <f t="shared" si="7"/>
        <v>4.4194300000000002</v>
      </c>
      <c r="N65" s="19">
        <f t="shared" si="7"/>
        <v>3.4052799999999999</v>
      </c>
    </row>
    <row r="66" spans="1:14" s="28" customFormat="1" x14ac:dyDescent="0.2">
      <c r="A66" s="29">
        <f t="shared" si="5"/>
        <v>3.2000000000000917E-3</v>
      </c>
      <c r="B66" s="36"/>
      <c r="C66" s="21">
        <f t="shared" si="8"/>
        <v>12</v>
      </c>
      <c r="D66" s="22">
        <f t="shared" si="9"/>
        <v>7.3747800000000003</v>
      </c>
      <c r="E66" s="22">
        <f t="shared" si="9"/>
        <v>6.0323000000000002</v>
      </c>
      <c r="F66" s="22">
        <f t="shared" si="9"/>
        <v>5.6897099999999998</v>
      </c>
      <c r="G66" s="22">
        <f t="shared" si="9"/>
        <v>5.5956799999999998</v>
      </c>
      <c r="H66" s="22">
        <f t="shared" si="9"/>
        <v>5.4933899999999998</v>
      </c>
      <c r="I66" s="22">
        <f t="shared" si="9"/>
        <v>5.46732</v>
      </c>
      <c r="J66" s="22">
        <f t="shared" si="9"/>
        <v>5.3643099999999997</v>
      </c>
      <c r="K66" s="22">
        <f t="shared" si="7"/>
        <v>5.2411599999999998</v>
      </c>
      <c r="L66" s="22">
        <f t="shared" si="7"/>
        <v>5.0396900000000002</v>
      </c>
      <c r="M66" s="22">
        <f t="shared" si="7"/>
        <v>4.4204699999999999</v>
      </c>
      <c r="N66" s="22">
        <f t="shared" si="7"/>
        <v>3.4060800000000002</v>
      </c>
    </row>
    <row r="67" spans="1:14" s="28" customFormat="1" x14ac:dyDescent="0.2">
      <c r="A67" s="29">
        <f t="shared" si="5"/>
        <v>3.2000000000000917E-3</v>
      </c>
      <c r="B67" s="36"/>
      <c r="C67" s="24">
        <f t="shared" si="8"/>
        <v>13</v>
      </c>
      <c r="D67" s="19">
        <f t="shared" si="9"/>
        <v>7.37676</v>
      </c>
      <c r="E67" s="19">
        <f t="shared" si="9"/>
        <v>6.03376</v>
      </c>
      <c r="F67" s="19">
        <f t="shared" si="9"/>
        <v>5.6910499999999997</v>
      </c>
      <c r="G67" s="19">
        <f t="shared" si="9"/>
        <v>5.5970000000000004</v>
      </c>
      <c r="H67" s="19">
        <f t="shared" si="9"/>
        <v>5.4946799999999998</v>
      </c>
      <c r="I67" s="19">
        <f t="shared" si="9"/>
        <v>5.4686000000000003</v>
      </c>
      <c r="J67" s="19">
        <f t="shared" si="9"/>
        <v>5.36557</v>
      </c>
      <c r="K67" s="19">
        <f t="shared" si="7"/>
        <v>5.2423900000000003</v>
      </c>
      <c r="L67" s="19">
        <f t="shared" si="7"/>
        <v>5.04087</v>
      </c>
      <c r="M67" s="19">
        <f t="shared" si="7"/>
        <v>4.4215099999999996</v>
      </c>
      <c r="N67" s="19">
        <f t="shared" si="7"/>
        <v>3.4068800000000001</v>
      </c>
    </row>
    <row r="68" spans="1:14" s="28" customFormat="1" x14ac:dyDescent="0.2">
      <c r="A68" s="30">
        <f t="shared" si="5"/>
        <v>3.2000000000000917E-3</v>
      </c>
      <c r="B68" s="36"/>
      <c r="C68" s="24">
        <f t="shared" si="8"/>
        <v>14</v>
      </c>
      <c r="D68" s="19">
        <f t="shared" si="9"/>
        <v>7.3787399999999996</v>
      </c>
      <c r="E68" s="19">
        <f t="shared" si="9"/>
        <v>6.0352199999999998</v>
      </c>
      <c r="F68" s="19">
        <f t="shared" si="9"/>
        <v>5.6923899999999996</v>
      </c>
      <c r="G68" s="19">
        <f t="shared" si="9"/>
        <v>5.5983200000000002</v>
      </c>
      <c r="H68" s="19">
        <f t="shared" si="9"/>
        <v>5.4959699999999998</v>
      </c>
      <c r="I68" s="19">
        <f t="shared" si="9"/>
        <v>5.4698900000000004</v>
      </c>
      <c r="J68" s="19">
        <f t="shared" si="9"/>
        <v>5.3668399999999998</v>
      </c>
      <c r="K68" s="19">
        <f t="shared" si="7"/>
        <v>5.2436299999999996</v>
      </c>
      <c r="L68" s="19">
        <f t="shared" si="7"/>
        <v>5.0420600000000002</v>
      </c>
      <c r="M68" s="19">
        <f t="shared" si="7"/>
        <v>4.4225500000000002</v>
      </c>
      <c r="N68" s="19">
        <f t="shared" si="7"/>
        <v>3.40768</v>
      </c>
    </row>
    <row r="69" spans="1:14" s="28" customFormat="1" x14ac:dyDescent="0.2">
      <c r="A69" s="30">
        <f t="shared" si="5"/>
        <v>3.2000000000000917E-3</v>
      </c>
      <c r="B69" s="36"/>
      <c r="C69" s="21">
        <f t="shared" si="8"/>
        <v>15</v>
      </c>
      <c r="D69" s="22">
        <f t="shared" si="9"/>
        <v>7.3807200000000002</v>
      </c>
      <c r="E69" s="22">
        <f t="shared" si="9"/>
        <v>6.0366799999999996</v>
      </c>
      <c r="F69" s="22">
        <f t="shared" si="9"/>
        <v>5.6937300000000004</v>
      </c>
      <c r="G69" s="22">
        <f t="shared" si="9"/>
        <v>5.5996300000000003</v>
      </c>
      <c r="H69" s="22">
        <f t="shared" si="9"/>
        <v>5.4972700000000003</v>
      </c>
      <c r="I69" s="22">
        <f t="shared" si="9"/>
        <v>5.4711800000000004</v>
      </c>
      <c r="J69" s="22">
        <f t="shared" si="9"/>
        <v>5.3681000000000001</v>
      </c>
      <c r="K69" s="22">
        <f t="shared" si="7"/>
        <v>5.2448600000000001</v>
      </c>
      <c r="L69" s="22">
        <f t="shared" si="7"/>
        <v>5.0432499999999996</v>
      </c>
      <c r="M69" s="22">
        <f t="shared" si="7"/>
        <v>4.4235899999999999</v>
      </c>
      <c r="N69" s="22">
        <f t="shared" si="7"/>
        <v>3.40848</v>
      </c>
    </row>
    <row r="70" spans="1:14" s="28" customFormat="1" x14ac:dyDescent="0.2">
      <c r="A70" s="30">
        <f t="shared" si="5"/>
        <v>3.2000000000000917E-3</v>
      </c>
      <c r="B70" s="36"/>
      <c r="C70" s="24">
        <f>C69+1</f>
        <v>16</v>
      </c>
      <c r="D70" s="19">
        <f t="shared" si="9"/>
        <v>7.3826999999999998</v>
      </c>
      <c r="E70" s="19">
        <f t="shared" si="9"/>
        <v>6.0381400000000003</v>
      </c>
      <c r="F70" s="19">
        <f t="shared" si="9"/>
        <v>5.6950700000000003</v>
      </c>
      <c r="G70" s="19">
        <f t="shared" si="9"/>
        <v>5.6009500000000001</v>
      </c>
      <c r="H70" s="19">
        <f t="shared" si="9"/>
        <v>5.4985600000000003</v>
      </c>
      <c r="I70" s="19">
        <f t="shared" si="9"/>
        <v>5.4724700000000004</v>
      </c>
      <c r="J70" s="19">
        <f t="shared" si="9"/>
        <v>5.3693600000000004</v>
      </c>
      <c r="K70" s="19">
        <f t="shared" si="7"/>
        <v>5.2461000000000002</v>
      </c>
      <c r="L70" s="19">
        <f t="shared" si="7"/>
        <v>5.0444300000000002</v>
      </c>
      <c r="M70" s="19">
        <f t="shared" si="7"/>
        <v>4.4246299999999996</v>
      </c>
      <c r="N70" s="19">
        <f t="shared" si="7"/>
        <v>3.4092899999999999</v>
      </c>
    </row>
    <row r="71" spans="1:14" s="28" customFormat="1" x14ac:dyDescent="0.2">
      <c r="A71" s="30">
        <f t="shared" si="5"/>
        <v>3.2000000000000917E-3</v>
      </c>
      <c r="B71" s="36"/>
      <c r="C71" s="24">
        <f t="shared" si="8"/>
        <v>17</v>
      </c>
      <c r="D71" s="19">
        <f t="shared" si="9"/>
        <v>7.3846800000000004</v>
      </c>
      <c r="E71" s="19">
        <f t="shared" si="9"/>
        <v>6.0396000000000001</v>
      </c>
      <c r="F71" s="19">
        <f t="shared" si="9"/>
        <v>5.6964100000000002</v>
      </c>
      <c r="G71" s="19">
        <f t="shared" si="9"/>
        <v>5.6022699999999999</v>
      </c>
      <c r="H71" s="19">
        <f t="shared" si="9"/>
        <v>5.49986</v>
      </c>
      <c r="I71" s="19">
        <f t="shared" si="9"/>
        <v>5.4737600000000004</v>
      </c>
      <c r="J71" s="19">
        <f t="shared" si="9"/>
        <v>5.3706300000000002</v>
      </c>
      <c r="K71" s="19">
        <f t="shared" si="7"/>
        <v>5.2473299999999998</v>
      </c>
      <c r="L71" s="19">
        <f t="shared" si="7"/>
        <v>5.0456200000000004</v>
      </c>
      <c r="M71" s="19">
        <f t="shared" si="7"/>
        <v>4.4256700000000002</v>
      </c>
      <c r="N71" s="19">
        <f t="shared" si="7"/>
        <v>3.4100899999999998</v>
      </c>
    </row>
    <row r="72" spans="1:14" s="28" customFormat="1" x14ac:dyDescent="0.2">
      <c r="A72" s="30">
        <f t="shared" si="5"/>
        <v>3.2000000000000917E-3</v>
      </c>
      <c r="B72" s="36"/>
      <c r="C72" s="21">
        <f t="shared" si="8"/>
        <v>18</v>
      </c>
      <c r="D72" s="22">
        <f t="shared" si="9"/>
        <v>7.3866699999999996</v>
      </c>
      <c r="E72" s="22">
        <f t="shared" si="9"/>
        <v>6.0410599999999999</v>
      </c>
      <c r="F72" s="22">
        <f t="shared" si="9"/>
        <v>5.6977500000000001</v>
      </c>
      <c r="G72" s="22">
        <f t="shared" si="9"/>
        <v>5.6035899999999996</v>
      </c>
      <c r="H72" s="22">
        <f t="shared" si="9"/>
        <v>5.50115</v>
      </c>
      <c r="I72" s="22">
        <f t="shared" si="9"/>
        <v>5.4750500000000004</v>
      </c>
      <c r="J72" s="22">
        <f t="shared" si="9"/>
        <v>5.3718899999999996</v>
      </c>
      <c r="K72" s="22">
        <f t="shared" si="7"/>
        <v>5.24857</v>
      </c>
      <c r="L72" s="22">
        <f t="shared" si="7"/>
        <v>5.0468099999999998</v>
      </c>
      <c r="M72" s="22">
        <f t="shared" si="7"/>
        <v>4.4267200000000004</v>
      </c>
      <c r="N72" s="22">
        <f t="shared" si="7"/>
        <v>3.4108900000000002</v>
      </c>
    </row>
    <row r="73" spans="1:14" s="28" customFormat="1" x14ac:dyDescent="0.2">
      <c r="A73" s="30">
        <f t="shared" si="5"/>
        <v>3.2000000000000917E-3</v>
      </c>
      <c r="B73" s="36"/>
      <c r="C73" s="24">
        <f t="shared" si="8"/>
        <v>19</v>
      </c>
      <c r="D73" s="19">
        <f t="shared" si="9"/>
        <v>7.3886500000000002</v>
      </c>
      <c r="E73" s="19">
        <f t="shared" si="9"/>
        <v>6.0425300000000002</v>
      </c>
      <c r="F73" s="19">
        <f t="shared" si="9"/>
        <v>5.6990999999999996</v>
      </c>
      <c r="G73" s="19">
        <f t="shared" si="9"/>
        <v>5.6049100000000003</v>
      </c>
      <c r="H73" s="19">
        <f t="shared" si="9"/>
        <v>5.5024499999999996</v>
      </c>
      <c r="I73" s="19">
        <f t="shared" si="9"/>
        <v>5.4763299999999999</v>
      </c>
      <c r="J73" s="19">
        <f t="shared" si="9"/>
        <v>5.3731600000000004</v>
      </c>
      <c r="K73" s="19">
        <f t="shared" si="7"/>
        <v>5.2497999999999996</v>
      </c>
      <c r="L73" s="19">
        <f t="shared" si="7"/>
        <v>5.048</v>
      </c>
      <c r="M73" s="19">
        <f t="shared" si="7"/>
        <v>4.4277600000000001</v>
      </c>
      <c r="N73" s="19">
        <f t="shared" si="7"/>
        <v>3.4117000000000002</v>
      </c>
    </row>
    <row r="74" spans="1:14" s="28" customFormat="1" x14ac:dyDescent="0.2">
      <c r="A74" s="30">
        <f t="shared" si="5"/>
        <v>3.2000000000000917E-3</v>
      </c>
      <c r="B74" s="36"/>
      <c r="C74" s="24">
        <f t="shared" si="8"/>
        <v>20</v>
      </c>
      <c r="D74" s="19">
        <f t="shared" si="9"/>
        <v>7.3906299999999998</v>
      </c>
      <c r="E74" s="19">
        <f t="shared" si="9"/>
        <v>6.04399</v>
      </c>
      <c r="F74" s="19">
        <f t="shared" si="9"/>
        <v>5.7004400000000004</v>
      </c>
      <c r="G74" s="19">
        <f t="shared" si="9"/>
        <v>5.60623</v>
      </c>
      <c r="H74" s="19">
        <f t="shared" si="9"/>
        <v>5.5037399999999996</v>
      </c>
      <c r="I74" s="19">
        <f t="shared" si="9"/>
        <v>5.4776199999999999</v>
      </c>
      <c r="J74" s="19">
        <f t="shared" si="9"/>
        <v>5.3744199999999998</v>
      </c>
      <c r="K74" s="19">
        <f t="shared" si="7"/>
        <v>5.2510399999999997</v>
      </c>
      <c r="L74" s="19">
        <f t="shared" si="7"/>
        <v>5.0491900000000003</v>
      </c>
      <c r="M74" s="19">
        <f t="shared" si="7"/>
        <v>4.4287999999999998</v>
      </c>
      <c r="N74" s="19">
        <f t="shared" si="7"/>
        <v>3.4125000000000001</v>
      </c>
    </row>
    <row r="75" spans="1:14" s="28" customFormat="1" x14ac:dyDescent="0.2">
      <c r="A75" s="30">
        <f t="shared" si="5"/>
        <v>3.2000000000000917E-3</v>
      </c>
      <c r="B75" s="36"/>
      <c r="C75" s="21">
        <f t="shared" si="8"/>
        <v>21</v>
      </c>
      <c r="D75" s="22">
        <f t="shared" ref="D75:J82" si="10">ROUND(100000*LVT/D$50*((1+D$51/100)^((DAYS360(D$45,$L$2)+$C75-1)/360)*((1+$A75)^(($C75-15)/30)))/100000,5)</f>
        <v>7.3926100000000003</v>
      </c>
      <c r="E75" s="22">
        <f t="shared" si="10"/>
        <v>6.0454499999999998</v>
      </c>
      <c r="F75" s="22">
        <f t="shared" si="10"/>
        <v>5.7017800000000003</v>
      </c>
      <c r="G75" s="22">
        <f t="shared" si="10"/>
        <v>5.6075499999999998</v>
      </c>
      <c r="H75" s="22">
        <f t="shared" si="10"/>
        <v>5.5050400000000002</v>
      </c>
      <c r="I75" s="22">
        <f t="shared" si="10"/>
        <v>5.4789099999999999</v>
      </c>
      <c r="J75" s="22">
        <f t="shared" si="10"/>
        <v>5.3756899999999996</v>
      </c>
      <c r="K75" s="22">
        <f t="shared" si="7"/>
        <v>5.2522700000000002</v>
      </c>
      <c r="L75" s="22">
        <f t="shared" si="7"/>
        <v>5.0503799999999996</v>
      </c>
      <c r="M75" s="22">
        <f t="shared" si="7"/>
        <v>4.4298400000000004</v>
      </c>
      <c r="N75" s="22">
        <f t="shared" si="7"/>
        <v>3.4133</v>
      </c>
    </row>
    <row r="76" spans="1:14" s="28" customFormat="1" x14ac:dyDescent="0.2">
      <c r="A76" s="30">
        <f t="shared" si="5"/>
        <v>3.2000000000000917E-3</v>
      </c>
      <c r="B76" s="36"/>
      <c r="C76" s="24">
        <f t="shared" si="8"/>
        <v>22</v>
      </c>
      <c r="D76" s="19">
        <f t="shared" si="10"/>
        <v>7.3945999999999996</v>
      </c>
      <c r="E76" s="19">
        <f t="shared" si="10"/>
        <v>6.0469099999999996</v>
      </c>
      <c r="F76" s="19">
        <f t="shared" si="10"/>
        <v>5.7031200000000002</v>
      </c>
      <c r="G76" s="19">
        <f t="shared" si="10"/>
        <v>5.6088699999999996</v>
      </c>
      <c r="H76" s="19">
        <f t="shared" si="10"/>
        <v>5.5063300000000002</v>
      </c>
      <c r="I76" s="19">
        <f t="shared" si="10"/>
        <v>5.4802</v>
      </c>
      <c r="J76" s="19">
        <f t="shared" si="10"/>
        <v>5.3769499999999999</v>
      </c>
      <c r="K76" s="19">
        <f t="shared" si="7"/>
        <v>5.2535100000000003</v>
      </c>
      <c r="L76" s="19">
        <f t="shared" si="7"/>
        <v>5.0515600000000003</v>
      </c>
      <c r="M76" s="19">
        <f t="shared" si="7"/>
        <v>4.4308899999999998</v>
      </c>
      <c r="N76" s="19">
        <f t="shared" si="7"/>
        <v>3.41411</v>
      </c>
    </row>
    <row r="77" spans="1:14" s="28" customFormat="1" x14ac:dyDescent="0.2">
      <c r="A77" s="30">
        <f t="shared" si="5"/>
        <v>3.2000000000000917E-3</v>
      </c>
      <c r="B77" s="36"/>
      <c r="C77" s="24">
        <f t="shared" si="8"/>
        <v>23</v>
      </c>
      <c r="D77" s="19">
        <f t="shared" si="10"/>
        <v>7.3965800000000002</v>
      </c>
      <c r="E77" s="19">
        <f t="shared" si="10"/>
        <v>6.0483799999999999</v>
      </c>
      <c r="F77" s="19">
        <f t="shared" si="10"/>
        <v>5.7044600000000001</v>
      </c>
      <c r="G77" s="19">
        <f t="shared" si="10"/>
        <v>5.6101900000000002</v>
      </c>
      <c r="H77" s="19">
        <f t="shared" si="10"/>
        <v>5.5076299999999998</v>
      </c>
      <c r="I77" s="19">
        <f t="shared" si="10"/>
        <v>5.48149</v>
      </c>
      <c r="J77" s="19">
        <f t="shared" si="10"/>
        <v>5.3782199999999998</v>
      </c>
      <c r="K77" s="19">
        <f t="shared" si="7"/>
        <v>5.2547499999999996</v>
      </c>
      <c r="L77" s="19">
        <f t="shared" si="7"/>
        <v>5.0527499999999996</v>
      </c>
      <c r="M77" s="19">
        <f t="shared" si="7"/>
        <v>4.4319300000000004</v>
      </c>
      <c r="N77" s="19">
        <f t="shared" si="7"/>
        <v>3.4149099999999999</v>
      </c>
    </row>
    <row r="78" spans="1:14" s="28" customFormat="1" x14ac:dyDescent="0.2">
      <c r="A78" s="30">
        <f t="shared" si="5"/>
        <v>3.2000000000000917E-3</v>
      </c>
      <c r="B78" s="36"/>
      <c r="C78" s="21">
        <f t="shared" si="8"/>
        <v>24</v>
      </c>
      <c r="D78" s="22">
        <f t="shared" si="10"/>
        <v>7.3985700000000003</v>
      </c>
      <c r="E78" s="22">
        <f t="shared" si="10"/>
        <v>6.0498399999999997</v>
      </c>
      <c r="F78" s="22">
        <f t="shared" si="10"/>
        <v>5.7058099999999996</v>
      </c>
      <c r="G78" s="22">
        <f t="shared" si="10"/>
        <v>5.61151</v>
      </c>
      <c r="H78" s="22">
        <f t="shared" si="10"/>
        <v>5.5089300000000003</v>
      </c>
      <c r="I78" s="22">
        <f t="shared" si="10"/>
        <v>5.48278</v>
      </c>
      <c r="J78" s="22">
        <f t="shared" si="10"/>
        <v>5.3794899999999997</v>
      </c>
      <c r="K78" s="22">
        <f t="shared" si="7"/>
        <v>5.2559899999999997</v>
      </c>
      <c r="L78" s="22">
        <f t="shared" si="7"/>
        <v>5.0539399999999999</v>
      </c>
      <c r="M78" s="22">
        <f t="shared" si="7"/>
        <v>4.4329700000000001</v>
      </c>
      <c r="N78" s="22">
        <f t="shared" si="7"/>
        <v>3.4157099999999998</v>
      </c>
    </row>
    <row r="79" spans="1:14" s="28" customFormat="1" x14ac:dyDescent="0.2">
      <c r="A79" s="30">
        <f t="shared" si="5"/>
        <v>3.2000000000000917E-3</v>
      </c>
      <c r="B79" s="36"/>
      <c r="C79" s="24">
        <f t="shared" si="8"/>
        <v>25</v>
      </c>
      <c r="D79" s="19">
        <f t="shared" si="10"/>
        <v>7.40055</v>
      </c>
      <c r="E79" s="19">
        <f t="shared" si="10"/>
        <v>6.05131</v>
      </c>
      <c r="F79" s="19">
        <f t="shared" si="10"/>
        <v>5.7071500000000004</v>
      </c>
      <c r="G79" s="19">
        <f t="shared" si="10"/>
        <v>5.6128299999999998</v>
      </c>
      <c r="H79" s="19">
        <f t="shared" si="10"/>
        <v>5.5102200000000003</v>
      </c>
      <c r="I79" s="19">
        <f t="shared" si="10"/>
        <v>5.48407</v>
      </c>
      <c r="J79" s="19">
        <f t="shared" si="10"/>
        <v>5.3807499999999999</v>
      </c>
      <c r="K79" s="19">
        <f t="shared" si="7"/>
        <v>5.2572200000000002</v>
      </c>
      <c r="L79" s="19">
        <f t="shared" si="7"/>
        <v>5.0551300000000001</v>
      </c>
      <c r="M79" s="19">
        <f t="shared" si="7"/>
        <v>4.4340200000000003</v>
      </c>
      <c r="N79" s="19">
        <f t="shared" si="7"/>
        <v>3.4165199999999998</v>
      </c>
    </row>
    <row r="80" spans="1:14" s="28" customFormat="1" x14ac:dyDescent="0.2">
      <c r="A80" s="30">
        <f t="shared" si="5"/>
        <v>3.2000000000000917E-3</v>
      </c>
      <c r="B80" s="36"/>
      <c r="C80" s="24">
        <f t="shared" si="8"/>
        <v>26</v>
      </c>
      <c r="D80" s="19">
        <f t="shared" si="10"/>
        <v>7.4025400000000001</v>
      </c>
      <c r="E80" s="19">
        <f t="shared" si="10"/>
        <v>6.0527699999999998</v>
      </c>
      <c r="F80" s="19">
        <f t="shared" si="10"/>
        <v>5.7084900000000003</v>
      </c>
      <c r="G80" s="19">
        <f t="shared" si="10"/>
        <v>5.6141500000000004</v>
      </c>
      <c r="H80" s="19">
        <f t="shared" si="10"/>
        <v>5.51152</v>
      </c>
      <c r="I80" s="19">
        <f t="shared" si="10"/>
        <v>5.4853699999999996</v>
      </c>
      <c r="J80" s="19">
        <f t="shared" si="10"/>
        <v>5.3820199999999998</v>
      </c>
      <c r="K80" s="19">
        <f t="shared" si="7"/>
        <v>5.2584600000000004</v>
      </c>
      <c r="L80" s="19">
        <f t="shared" si="7"/>
        <v>5.0563200000000004</v>
      </c>
      <c r="M80" s="19">
        <f t="shared" si="7"/>
        <v>4.43506</v>
      </c>
      <c r="N80" s="19">
        <f t="shared" si="7"/>
        <v>3.4173200000000001</v>
      </c>
    </row>
    <row r="81" spans="1:14" s="28" customFormat="1" x14ac:dyDescent="0.2">
      <c r="A81" s="30">
        <f t="shared" si="5"/>
        <v>3.2000000000000917E-3</v>
      </c>
      <c r="B81" s="36"/>
      <c r="C81" s="21">
        <f t="shared" si="8"/>
        <v>27</v>
      </c>
      <c r="D81" s="22">
        <f t="shared" si="10"/>
        <v>7.4045300000000003</v>
      </c>
      <c r="E81" s="22">
        <f t="shared" si="10"/>
        <v>6.0542400000000001</v>
      </c>
      <c r="F81" s="22">
        <f t="shared" si="10"/>
        <v>5.7098399999999998</v>
      </c>
      <c r="G81" s="22">
        <f t="shared" si="10"/>
        <v>5.6154700000000002</v>
      </c>
      <c r="H81" s="22">
        <f t="shared" si="10"/>
        <v>5.5128199999999996</v>
      </c>
      <c r="I81" s="22">
        <f t="shared" si="10"/>
        <v>5.4866599999999996</v>
      </c>
      <c r="J81" s="22">
        <f t="shared" si="10"/>
        <v>5.3832899999999997</v>
      </c>
      <c r="K81" s="22">
        <f t="shared" si="7"/>
        <v>5.2596999999999996</v>
      </c>
      <c r="L81" s="22">
        <f t="shared" si="7"/>
        <v>5.0575099999999997</v>
      </c>
      <c r="M81" s="22">
        <f t="shared" si="7"/>
        <v>4.4360999999999997</v>
      </c>
      <c r="N81" s="22">
        <f t="shared" si="7"/>
        <v>3.4181300000000001</v>
      </c>
    </row>
    <row r="82" spans="1:14" s="28" customFormat="1" x14ac:dyDescent="0.2">
      <c r="A82" s="30">
        <f t="shared" si="5"/>
        <v>3.2000000000000002E-3</v>
      </c>
      <c r="B82" s="36"/>
      <c r="C82" s="24">
        <f t="shared" si="8"/>
        <v>28</v>
      </c>
      <c r="D82" s="19">
        <f t="shared" si="10"/>
        <v>7.4065099999999999</v>
      </c>
      <c r="E82" s="19">
        <f t="shared" si="10"/>
        <v>6.0556999999999999</v>
      </c>
      <c r="F82" s="19">
        <f t="shared" si="10"/>
        <v>5.7111799999999997</v>
      </c>
      <c r="G82" s="19">
        <f t="shared" si="10"/>
        <v>5.6167999999999996</v>
      </c>
      <c r="H82" s="19">
        <f t="shared" si="10"/>
        <v>5.5141200000000001</v>
      </c>
      <c r="I82" s="19">
        <f t="shared" si="10"/>
        <v>5.4879499999999997</v>
      </c>
      <c r="J82" s="19">
        <f t="shared" si="10"/>
        <v>5.3845499999999999</v>
      </c>
      <c r="K82" s="19">
        <f t="shared" si="7"/>
        <v>5.2609399999999997</v>
      </c>
      <c r="L82" s="19">
        <f t="shared" si="7"/>
        <v>5.0587</v>
      </c>
      <c r="M82" s="19">
        <f t="shared" si="7"/>
        <v>4.4371499999999999</v>
      </c>
      <c r="N82" s="19">
        <f t="shared" si="7"/>
        <v>3.41893</v>
      </c>
    </row>
    <row r="83" spans="1:14" s="25" customFormat="1" x14ac:dyDescent="0.2">
      <c r="B83" s="35"/>
      <c r="C83" s="24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4" s="25" customFormat="1" x14ac:dyDescent="0.2">
      <c r="B84" s="35"/>
      <c r="C84" s="24"/>
      <c r="D84" s="32"/>
      <c r="E84" s="32"/>
      <c r="F84" s="32"/>
      <c r="G84" s="32"/>
      <c r="H84" s="32"/>
      <c r="I84" s="32"/>
      <c r="J84" s="32"/>
      <c r="K84" s="32"/>
      <c r="L84" s="32"/>
      <c r="M84" s="32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aint.Picture" shapeId="1025" r:id="rId3">
          <objectPr defaultSize="0" autoPict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3</xdr:col>
                <xdr:colOff>209550</xdr:colOff>
                <xdr:row>3</xdr:row>
                <xdr:rowOff>133350</xdr:rowOff>
              </to>
            </anchor>
          </objectPr>
        </oleObject>
      </mc:Choice>
      <mc:Fallback>
        <oleObject progId="Paint.Picture" shapeId="1025" r:id="rId3"/>
      </mc:Fallback>
    </mc:AlternateContent>
    <mc:AlternateContent xmlns:mc="http://schemas.openxmlformats.org/markup-compatibility/2006">
      <mc:Choice Requires="x14">
        <oleObject progId="Paint.Picture" shapeId="1026" r:id="rId5">
          <objectPr defaultSize="0" autoPict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3</xdr:col>
                <xdr:colOff>209550</xdr:colOff>
                <xdr:row>3</xdr:row>
                <xdr:rowOff>133350</xdr:rowOff>
              </to>
            </anchor>
          </objectPr>
        </oleObject>
      </mc:Choice>
      <mc:Fallback>
        <oleObject progId="Paint.Picture" shapeId="1026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Dags_visit_naest</vt:lpstr>
      <vt:lpstr>LVT</vt:lpstr>
      <vt:lpstr>NVT</vt:lpstr>
      <vt:lpstr>Verdb_raun</vt:lpstr>
      <vt:lpstr>verdbspa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Herdís Einarsdóttir</dc:creator>
  <cp:lastModifiedBy>Herdís Einarsdóttir</cp:lastModifiedBy>
  <dcterms:created xsi:type="dcterms:W3CDTF">2012-12-13T16:08:24Z</dcterms:created>
  <dcterms:modified xsi:type="dcterms:W3CDTF">2012-12-13T16:09:14Z</dcterms:modified>
</cp:coreProperties>
</file>